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F:\wu\hinnat\Energiebuchhaltung\"/>
    </mc:Choice>
  </mc:AlternateContent>
  <xr:revisionPtr revIDLastSave="0" documentId="13_ncr:1_{F17968F3-4062-4483-B04E-A1DB7CB97935}" xr6:coauthVersionLast="47" xr6:coauthVersionMax="47" xr10:uidLastSave="{00000000-0000-0000-0000-000000000000}"/>
  <bookViews>
    <workbookView xWindow="-28920" yWindow="-120" windowWidth="29040" windowHeight="15720" activeTab="2" xr2:uid="{9C78E0BA-7391-4C4A-BD29-5A52E0B02B1F}"/>
  </bookViews>
  <sheets>
    <sheet name="Information" sheetId="6" r:id="rId1"/>
    <sheet name="Eingabemaske" sheetId="1" r:id="rId2"/>
    <sheet name="Gebäudeinventar" sheetId="4" r:id="rId3"/>
    <sheet name="Ausgangsbasis" sheetId="5" r:id="rId4"/>
    <sheet name="Tabelle2" sheetId="3" state="hidden" r:id="rId5"/>
  </sheets>
  <definedNames>
    <definedName name="_xlnm.Print_Area" localSheetId="3">Ausgangsbasis!$B$1:$K$43</definedName>
    <definedName name="_xlnm.Print_Area" localSheetId="1">Eingabemaske!$A$1:$O$14</definedName>
    <definedName name="_xlnm.Print_Area" localSheetId="2">Gebäudeinventar!$B$1:$L$49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1" i="1" l="1"/>
  <c r="F7" i="1"/>
  <c r="R8" i="1"/>
  <c r="R9" i="1"/>
  <c r="R10" i="1"/>
  <c r="R11" i="1"/>
  <c r="R12" i="1"/>
  <c r="R13" i="1"/>
  <c r="R14" i="1"/>
  <c r="R15" i="1"/>
  <c r="R16" i="1"/>
  <c r="R17" i="1"/>
  <c r="R18" i="1"/>
  <c r="R19" i="1"/>
  <c r="R20" i="1"/>
  <c r="R21" i="1"/>
  <c r="R22" i="1"/>
  <c r="R23" i="1"/>
  <c r="R24" i="1"/>
  <c r="R25" i="1"/>
  <c r="R26" i="1"/>
  <c r="R27" i="1"/>
  <c r="R28" i="1"/>
  <c r="R29" i="1"/>
  <c r="R30" i="1"/>
  <c r="R31" i="1"/>
  <c r="R32" i="1"/>
  <c r="R33" i="1"/>
  <c r="R34" i="1"/>
  <c r="R35" i="1"/>
  <c r="R36" i="1"/>
  <c r="R37" i="1"/>
  <c r="R38" i="1"/>
  <c r="R7" i="1"/>
  <c r="C39" i="1" l="1"/>
  <c r="E39" i="1"/>
  <c r="G39" i="1"/>
  <c r="I39" i="1"/>
  <c r="D6" i="1" l="1"/>
  <c r="P6" i="1" s="1"/>
  <c r="F6" i="1"/>
  <c r="H6" i="1"/>
  <c r="R6" i="1"/>
  <c r="V6" i="1" s="1"/>
  <c r="W6" i="1" s="1"/>
  <c r="U6" i="1"/>
  <c r="A7" i="1"/>
  <c r="D7" i="1"/>
  <c r="P7" i="1" s="1"/>
  <c r="H7" i="1"/>
  <c r="O7" i="1"/>
  <c r="U7" i="1"/>
  <c r="V7" i="1" s="1"/>
  <c r="W7" i="1" s="1"/>
  <c r="D8" i="1"/>
  <c r="P8" i="1" s="1"/>
  <c r="F8" i="1"/>
  <c r="H8" i="1"/>
  <c r="O8" i="1"/>
  <c r="U8" i="1"/>
  <c r="V8" i="1" s="1"/>
  <c r="W8" i="1" s="1"/>
  <c r="D9" i="1"/>
  <c r="F9" i="1"/>
  <c r="H9" i="1"/>
  <c r="V9" i="1"/>
  <c r="W9" i="1" s="1"/>
  <c r="U9" i="1"/>
  <c r="D10" i="1"/>
  <c r="P10" i="1" s="1"/>
  <c r="F10" i="1"/>
  <c r="H10" i="1"/>
  <c r="U10" i="1"/>
  <c r="V10" i="1"/>
  <c r="W10" i="1" s="1"/>
  <c r="A11" i="1"/>
  <c r="P11" i="1"/>
  <c r="D16" i="4" s="1"/>
  <c r="F11" i="1"/>
  <c r="H11" i="1"/>
  <c r="O11" i="1"/>
  <c r="U11" i="1"/>
  <c r="V11" i="1"/>
  <c r="W11" i="1" s="1"/>
  <c r="D12" i="1"/>
  <c r="F12" i="1"/>
  <c r="H12" i="1"/>
  <c r="P12" i="1"/>
  <c r="D17" i="4" s="1"/>
  <c r="U12" i="1"/>
  <c r="V12" i="1"/>
  <c r="W12" i="1" s="1"/>
  <c r="D13" i="1"/>
  <c r="P13" i="1" s="1"/>
  <c r="F13" i="1"/>
  <c r="H13" i="1"/>
  <c r="U13" i="1"/>
  <c r="V13" i="1"/>
  <c r="W13" i="1" s="1"/>
  <c r="D14" i="1"/>
  <c r="P14" i="1" s="1"/>
  <c r="D19" i="4" s="1"/>
  <c r="F14" i="1"/>
  <c r="H14" i="1"/>
  <c r="O14" i="1"/>
  <c r="U14" i="1"/>
  <c r="V14" i="1"/>
  <c r="W14" i="1" s="1"/>
  <c r="D15" i="1"/>
  <c r="P15" i="1" s="1"/>
  <c r="D20" i="4" s="1"/>
  <c r="F15" i="1"/>
  <c r="H15" i="1"/>
  <c r="O15" i="1"/>
  <c r="U15" i="1"/>
  <c r="V15" i="1"/>
  <c r="W15" i="1" s="1"/>
  <c r="D16" i="1"/>
  <c r="P16" i="1" s="1"/>
  <c r="F16" i="1"/>
  <c r="H16" i="1"/>
  <c r="O16" i="1"/>
  <c r="U16" i="1"/>
  <c r="V16" i="1"/>
  <c r="W16" i="1" s="1"/>
  <c r="D17" i="1"/>
  <c r="P17" i="1" s="1"/>
  <c r="D22" i="4" s="1"/>
  <c r="F17" i="1"/>
  <c r="H17" i="1"/>
  <c r="O17" i="1"/>
  <c r="U17" i="1"/>
  <c r="V17" i="1"/>
  <c r="W17" i="1" s="1"/>
  <c r="D18" i="1"/>
  <c r="P18" i="1" s="1"/>
  <c r="D23" i="4" s="1"/>
  <c r="F18" i="1"/>
  <c r="H18" i="1"/>
  <c r="O18" i="1"/>
  <c r="U18" i="1"/>
  <c r="V18" i="1"/>
  <c r="D19" i="1"/>
  <c r="P19" i="1" s="1"/>
  <c r="D24" i="4" s="1"/>
  <c r="F19" i="1"/>
  <c r="H19" i="1"/>
  <c r="O19" i="1"/>
  <c r="U19" i="1"/>
  <c r="V19" i="1"/>
  <c r="W19" i="1" s="1"/>
  <c r="D20" i="1"/>
  <c r="P20" i="1" s="1"/>
  <c r="D25" i="4" s="1"/>
  <c r="F20" i="1"/>
  <c r="H20" i="1"/>
  <c r="O20" i="1"/>
  <c r="U20" i="1"/>
  <c r="V20" i="1"/>
  <c r="W20" i="1" s="1"/>
  <c r="D21" i="1"/>
  <c r="P21" i="1" s="1"/>
  <c r="F21" i="1"/>
  <c r="H21" i="1"/>
  <c r="O21" i="1"/>
  <c r="U21" i="1"/>
  <c r="V21" i="1"/>
  <c r="W21" i="1" s="1"/>
  <c r="D22" i="1"/>
  <c r="P22" i="1" s="1"/>
  <c r="D27" i="4" s="1"/>
  <c r="F22" i="1"/>
  <c r="H22" i="1"/>
  <c r="O22" i="1"/>
  <c r="U22" i="1"/>
  <c r="V22" i="1"/>
  <c r="W22" i="1" s="1"/>
  <c r="A23" i="1"/>
  <c r="D23" i="1"/>
  <c r="P23" i="1" s="1"/>
  <c r="D28" i="4" s="1"/>
  <c r="F23" i="1"/>
  <c r="H23" i="1"/>
  <c r="O23" i="1"/>
  <c r="U23" i="1"/>
  <c r="V23" i="1"/>
  <c r="W23" i="1" s="1"/>
  <c r="A24" i="1"/>
  <c r="D24" i="1"/>
  <c r="P24" i="1" s="1"/>
  <c r="F24" i="1"/>
  <c r="H24" i="1"/>
  <c r="O24" i="1"/>
  <c r="U24" i="1"/>
  <c r="V24" i="1"/>
  <c r="W24" i="1" s="1"/>
  <c r="A25" i="1"/>
  <c r="D25" i="1"/>
  <c r="P25" i="1" s="1"/>
  <c r="D30" i="4" s="1"/>
  <c r="F25" i="1"/>
  <c r="H25" i="1"/>
  <c r="O25" i="1"/>
  <c r="U25" i="1"/>
  <c r="V25" i="1"/>
  <c r="W25" i="1" s="1"/>
  <c r="A26" i="1"/>
  <c r="D26" i="1"/>
  <c r="P26" i="1" s="1"/>
  <c r="F26" i="1"/>
  <c r="H26" i="1"/>
  <c r="O26" i="1"/>
  <c r="U26" i="1"/>
  <c r="V26" i="1"/>
  <c r="W26" i="1" s="1"/>
  <c r="A27" i="1"/>
  <c r="D27" i="1"/>
  <c r="P27" i="1" s="1"/>
  <c r="D32" i="4" s="1"/>
  <c r="F27" i="1"/>
  <c r="H27" i="1"/>
  <c r="O27" i="1"/>
  <c r="U27" i="1"/>
  <c r="V27" i="1"/>
  <c r="W27" i="1" s="1"/>
  <c r="A28" i="1"/>
  <c r="D28" i="1"/>
  <c r="P28" i="1" s="1"/>
  <c r="D33" i="4" s="1"/>
  <c r="F28" i="1"/>
  <c r="H28" i="1"/>
  <c r="O28" i="1"/>
  <c r="U28" i="1"/>
  <c r="V28" i="1"/>
  <c r="W28" i="1" s="1"/>
  <c r="A29" i="1"/>
  <c r="D29" i="1"/>
  <c r="P29" i="1" s="1"/>
  <c r="F29" i="1"/>
  <c r="H29" i="1"/>
  <c r="O29" i="1"/>
  <c r="U29" i="1"/>
  <c r="V29" i="1"/>
  <c r="W29" i="1" s="1"/>
  <c r="A30" i="1"/>
  <c r="D30" i="1"/>
  <c r="P30" i="1" s="1"/>
  <c r="D35" i="4" s="1"/>
  <c r="F30" i="1"/>
  <c r="H30" i="1"/>
  <c r="O30" i="1"/>
  <c r="U30" i="1"/>
  <c r="V30" i="1"/>
  <c r="W30" i="1" s="1"/>
  <c r="A31" i="1"/>
  <c r="D31" i="1"/>
  <c r="P31" i="1" s="1"/>
  <c r="D36" i="4" s="1"/>
  <c r="F31" i="1"/>
  <c r="H31" i="1"/>
  <c r="O31" i="1"/>
  <c r="U31" i="1"/>
  <c r="V31" i="1"/>
  <c r="W31" i="1" s="1"/>
  <c r="A32" i="1"/>
  <c r="D32" i="1"/>
  <c r="P32" i="1" s="1"/>
  <c r="F32" i="1"/>
  <c r="H32" i="1"/>
  <c r="O32" i="1"/>
  <c r="U32" i="1"/>
  <c r="V32" i="1"/>
  <c r="W32" i="1" s="1"/>
  <c r="A33" i="1"/>
  <c r="D33" i="1"/>
  <c r="P33" i="1" s="1"/>
  <c r="D38" i="4" s="1"/>
  <c r="F33" i="1"/>
  <c r="H33" i="1"/>
  <c r="O33" i="1"/>
  <c r="U33" i="1"/>
  <c r="V33" i="1"/>
  <c r="W33" i="1" s="1"/>
  <c r="A34" i="1"/>
  <c r="D34" i="1"/>
  <c r="P34" i="1" s="1"/>
  <c r="F34" i="1"/>
  <c r="H34" i="1"/>
  <c r="O34" i="1"/>
  <c r="U34" i="1"/>
  <c r="V34" i="1"/>
  <c r="W34" i="1" s="1"/>
  <c r="A35" i="1"/>
  <c r="D35" i="1"/>
  <c r="P35" i="1" s="1"/>
  <c r="D40" i="4" s="1"/>
  <c r="F35" i="1"/>
  <c r="H35" i="1"/>
  <c r="O35" i="1"/>
  <c r="U35" i="1"/>
  <c r="V35" i="1"/>
  <c r="W35" i="1" s="1"/>
  <c r="A36" i="1"/>
  <c r="D36" i="1"/>
  <c r="P36" i="1" s="1"/>
  <c r="D41" i="4" s="1"/>
  <c r="F36" i="1"/>
  <c r="H36" i="1"/>
  <c r="O36" i="1"/>
  <c r="U36" i="1"/>
  <c r="V36" i="1"/>
  <c r="W36" i="1" s="1"/>
  <c r="A37" i="1"/>
  <c r="D37" i="1"/>
  <c r="P37" i="1" s="1"/>
  <c r="F37" i="1"/>
  <c r="H37" i="1"/>
  <c r="O37" i="1"/>
  <c r="U37" i="1"/>
  <c r="V37" i="1"/>
  <c r="W37" i="1" s="1"/>
  <c r="A38" i="1"/>
  <c r="D38" i="1"/>
  <c r="P38" i="1" s="1"/>
  <c r="D43" i="4" s="1"/>
  <c r="F38" i="1"/>
  <c r="H38" i="1"/>
  <c r="O38" i="1"/>
  <c r="U38" i="1"/>
  <c r="V38" i="1"/>
  <c r="W38" i="1" s="1"/>
  <c r="J39" i="1"/>
  <c r="F1" i="4"/>
  <c r="F2" i="4"/>
  <c r="B8" i="4" s="1"/>
  <c r="G2" i="4"/>
  <c r="F3" i="4"/>
  <c r="F4" i="4"/>
  <c r="G4" i="4"/>
  <c r="F6" i="4"/>
  <c r="B10" i="4"/>
  <c r="F10" i="4"/>
  <c r="G10" i="4"/>
  <c r="H10" i="4"/>
  <c r="I10" i="4"/>
  <c r="J10" i="4"/>
  <c r="K10" i="4"/>
  <c r="L10" i="4"/>
  <c r="B44" i="4"/>
  <c r="E1" i="5"/>
  <c r="E2" i="5"/>
  <c r="B8" i="5" s="1"/>
  <c r="F2" i="5"/>
  <c r="E3" i="5"/>
  <c r="E4" i="5"/>
  <c r="F4" i="5"/>
  <c r="E6" i="5"/>
  <c r="B9" i="5"/>
  <c r="E9" i="5"/>
  <c r="F9" i="5"/>
  <c r="G9" i="5"/>
  <c r="H9" i="5"/>
  <c r="I9" i="5"/>
  <c r="J9" i="5"/>
  <c r="K9" i="5"/>
  <c r="B35" i="5"/>
  <c r="P9" i="1" l="1"/>
  <c r="D14" i="4" s="1"/>
  <c r="A8" i="1"/>
  <c r="W18" i="1"/>
  <c r="Y18" i="1" s="1"/>
  <c r="C22" i="5" s="1"/>
  <c r="Y31" i="1"/>
  <c r="Y30" i="1"/>
  <c r="C34" i="5" s="1"/>
  <c r="Y28" i="1"/>
  <c r="C32" i="5" s="1"/>
  <c r="Y38" i="1"/>
  <c r="Y20" i="1"/>
  <c r="C24" i="5" s="1"/>
  <c r="Y36" i="1"/>
  <c r="D18" i="4"/>
  <c r="Y13" i="1"/>
  <c r="C17" i="5" s="1"/>
  <c r="Y32" i="1"/>
  <c r="D37" i="4"/>
  <c r="Y19" i="1"/>
  <c r="C23" i="5" s="1"/>
  <c r="Y21" i="1"/>
  <c r="C25" i="5" s="1"/>
  <c r="D26" i="4"/>
  <c r="D15" i="4"/>
  <c r="Y10" i="1"/>
  <c r="C14" i="5" s="1"/>
  <c r="Y35" i="1"/>
  <c r="Y37" i="1"/>
  <c r="D42" i="4"/>
  <c r="D21" i="4"/>
  <c r="Y16" i="1"/>
  <c r="C20" i="5" s="1"/>
  <c r="Y24" i="1"/>
  <c r="C28" i="5" s="1"/>
  <c r="D29" i="4"/>
  <c r="Y27" i="1"/>
  <c r="C31" i="5" s="1"/>
  <c r="Y29" i="1"/>
  <c r="C33" i="5" s="1"/>
  <c r="D34" i="4"/>
  <c r="Y25" i="1"/>
  <c r="C29" i="5" s="1"/>
  <c r="Y33" i="1"/>
  <c r="Y15" i="1"/>
  <c r="C19" i="5" s="1"/>
  <c r="Y14" i="1"/>
  <c r="C18" i="5" s="1"/>
  <c r="D39" i="4"/>
  <c r="Y34" i="1"/>
  <c r="D31" i="4"/>
  <c r="Y26" i="1"/>
  <c r="C30" i="5" s="1"/>
  <c r="Y23" i="1"/>
  <c r="C27" i="5" s="1"/>
  <c r="Y22" i="1"/>
  <c r="C26" i="5" s="1"/>
  <c r="Y12" i="1"/>
  <c r="C16" i="5" s="1"/>
  <c r="A9" i="1"/>
  <c r="Y17" i="1"/>
  <c r="C21" i="5" s="1"/>
  <c r="Y11" i="1"/>
  <c r="C15" i="5" s="1"/>
  <c r="D13" i="4"/>
  <c r="Y8" i="1"/>
  <c r="C12" i="5" s="1"/>
  <c r="D12" i="4"/>
  <c r="Y7" i="1"/>
  <c r="C11" i="5" s="1"/>
  <c r="D11" i="4"/>
  <c r="Y6" i="1"/>
  <c r="C10" i="5" s="1"/>
  <c r="D39" i="1"/>
  <c r="A10" i="1" l="1"/>
  <c r="A12" i="1" s="1"/>
  <c r="A13" i="1" s="1"/>
  <c r="Y9" i="1"/>
  <c r="C13" i="5" s="1"/>
  <c r="E11" i="4"/>
  <c r="N11" i="4" s="1"/>
  <c r="E26" i="4"/>
  <c r="E42" i="4"/>
  <c r="E17" i="4"/>
  <c r="E34" i="4"/>
  <c r="E33" i="4"/>
  <c r="E27" i="4"/>
  <c r="E12" i="4"/>
  <c r="G12" i="4" s="1"/>
  <c r="E43" i="4"/>
  <c r="E25" i="4"/>
  <c r="E18" i="4"/>
  <c r="E19" i="4"/>
  <c r="E41" i="4"/>
  <c r="E35" i="4"/>
  <c r="D19" i="5"/>
  <c r="E39" i="4"/>
  <c r="E31" i="4"/>
  <c r="E23" i="4"/>
  <c r="E15" i="4"/>
  <c r="E38" i="4"/>
  <c r="E30" i="4"/>
  <c r="E22" i="4"/>
  <c r="E14" i="4"/>
  <c r="H14" i="4" s="1"/>
  <c r="E40" i="4"/>
  <c r="E32" i="4"/>
  <c r="E24" i="4"/>
  <c r="E16" i="4"/>
  <c r="E37" i="4"/>
  <c r="E29" i="4"/>
  <c r="E21" i="4"/>
  <c r="E13" i="4"/>
  <c r="N13" i="4" s="1"/>
  <c r="E36" i="4"/>
  <c r="E28" i="4"/>
  <c r="E20" i="4"/>
  <c r="D28" i="5"/>
  <c r="D25" i="5"/>
  <c r="D22" i="5"/>
  <c r="D20" i="5"/>
  <c r="D16" i="5"/>
  <c r="D27" i="5"/>
  <c r="D32" i="5"/>
  <c r="D13" i="5"/>
  <c r="D29" i="5"/>
  <c r="D12" i="5"/>
  <c r="D18" i="5"/>
  <c r="D11" i="5"/>
  <c r="D34" i="5"/>
  <c r="D21" i="5"/>
  <c r="D30" i="5"/>
  <c r="D14" i="5"/>
  <c r="D10" i="5"/>
  <c r="D26" i="5"/>
  <c r="D17" i="5"/>
  <c r="D33" i="5"/>
  <c r="D24" i="5"/>
  <c r="D15" i="5"/>
  <c r="D31" i="5"/>
  <c r="D23" i="5"/>
  <c r="A14" i="1" l="1"/>
  <c r="A15" i="1"/>
  <c r="A16" i="1" s="1"/>
  <c r="G11" i="4"/>
  <c r="K11" i="4"/>
  <c r="H11" i="4"/>
  <c r="I11" i="4"/>
  <c r="J11" i="4"/>
  <c r="F11" i="4"/>
  <c r="I14" i="4"/>
  <c r="N12" i="4"/>
  <c r="N14" i="4"/>
  <c r="I12" i="4"/>
  <c r="H12" i="4"/>
  <c r="J12" i="4"/>
  <c r="K12" i="4"/>
  <c r="F12" i="4"/>
  <c r="B12" i="4" s="1"/>
  <c r="J14" i="4"/>
  <c r="K14" i="4"/>
  <c r="G13" i="4"/>
  <c r="F13" i="4"/>
  <c r="J13" i="4"/>
  <c r="H13" i="4"/>
  <c r="F14" i="4"/>
  <c r="I13" i="4"/>
  <c r="G14" i="4"/>
  <c r="K13" i="4"/>
  <c r="A17" i="1" l="1"/>
  <c r="B13" i="4"/>
  <c r="B14" i="4" s="1"/>
  <c r="M11" i="4" a="1"/>
  <c r="A18" i="1" l="1"/>
  <c r="M14" i="4"/>
  <c r="L14" i="4" s="1"/>
  <c r="M13" i="4"/>
  <c r="L13" i="4" s="1"/>
  <c r="M12" i="4"/>
  <c r="L12" i="4" s="1"/>
  <c r="M11" i="4"/>
  <c r="L11" i="4" s="1"/>
  <c r="A19" i="1" l="1"/>
  <c r="A20" i="1" l="1"/>
  <c r="A21" i="1" l="1"/>
  <c r="A22" i="1" l="1"/>
  <c r="F17" i="4" s="1"/>
  <c r="J26" i="4" l="1"/>
  <c r="F28" i="5"/>
  <c r="H19" i="5"/>
  <c r="G23" i="4"/>
  <c r="I30" i="4"/>
  <c r="F23" i="4"/>
  <c r="B23" i="4" s="1"/>
  <c r="I25" i="4"/>
  <c r="N42" i="4"/>
  <c r="M42" i="4" s="1"/>
  <c r="L42" i="4" s="1"/>
  <c r="H40" i="4"/>
  <c r="G31" i="5"/>
  <c r="N32" i="4"/>
  <c r="M32" i="4" s="1"/>
  <c r="L32" i="4" s="1"/>
  <c r="J29" i="4"/>
  <c r="K36" i="4"/>
  <c r="G39" i="4"/>
  <c r="I12" i="5"/>
  <c r="J35" i="4"/>
  <c r="I34" i="4"/>
  <c r="F12" i="5"/>
  <c r="H34" i="4"/>
  <c r="H29" i="4"/>
  <c r="H22" i="4"/>
  <c r="N37" i="4"/>
  <c r="M37" i="4" s="1"/>
  <c r="L37" i="4" s="1"/>
  <c r="G24" i="4"/>
  <c r="N27" i="4"/>
  <c r="M27" i="4" s="1"/>
  <c r="L27" i="4" s="1"/>
  <c r="F25" i="5"/>
  <c r="I28" i="5"/>
  <c r="G32" i="5"/>
  <c r="H26" i="4"/>
  <c r="E22" i="5"/>
  <c r="B22" i="5" s="1"/>
  <c r="E29" i="5"/>
  <c r="B29" i="5" s="1"/>
  <c r="I22" i="5"/>
  <c r="I28" i="4"/>
  <c r="K25" i="4"/>
  <c r="I31" i="4"/>
  <c r="H15" i="4"/>
  <c r="F33" i="5"/>
  <c r="F15" i="4"/>
  <c r="B15" i="4" s="1"/>
  <c r="J19" i="4"/>
  <c r="I34" i="5"/>
  <c r="G34" i="4"/>
  <c r="J15" i="4"/>
  <c r="J42" i="4"/>
  <c r="K29" i="4"/>
  <c r="I35" i="4"/>
  <c r="G16" i="5"/>
  <c r="I16" i="5"/>
  <c r="K21" i="4"/>
  <c r="J19" i="5"/>
  <c r="M29" i="5"/>
  <c r="J11" i="5"/>
  <c r="E21" i="5"/>
  <c r="B21" i="5" s="1"/>
  <c r="G43" i="4"/>
  <c r="H11" i="5"/>
  <c r="E16" i="5"/>
  <c r="B16" i="5" s="1"/>
  <c r="I22" i="4"/>
  <c r="M31" i="5"/>
  <c r="J29" i="5"/>
  <c r="H22" i="5"/>
  <c r="I27" i="5"/>
  <c r="J10" i="5"/>
  <c r="F17" i="5"/>
  <c r="N16" i="4"/>
  <c r="M16" i="4" s="1"/>
  <c r="L16" i="4" s="1"/>
  <c r="G17" i="4"/>
  <c r="J28" i="4"/>
  <c r="J17" i="4"/>
  <c r="J16" i="4"/>
  <c r="G15" i="4"/>
  <c r="I33" i="4"/>
  <c r="E28" i="5"/>
  <c r="B28" i="5" s="1"/>
  <c r="N30" i="4"/>
  <c r="M30" i="4" s="1"/>
  <c r="L30" i="4" s="1"/>
  <c r="H10" i="5"/>
  <c r="J41" i="4"/>
  <c r="F42" i="4"/>
  <c r="B42" i="4" s="1"/>
  <c r="I23" i="4"/>
  <c r="F21" i="4"/>
  <c r="B21" i="4" s="1"/>
  <c r="G18" i="5"/>
  <c r="H28" i="4"/>
  <c r="J20" i="5"/>
  <c r="I14" i="5"/>
  <c r="H31" i="5"/>
  <c r="M20" i="5"/>
  <c r="G42" i="4"/>
  <c r="F22" i="5"/>
  <c r="H29" i="5"/>
  <c r="I30" i="5"/>
  <c r="M19" i="5"/>
  <c r="N41" i="4"/>
  <c r="M41" i="4" s="1"/>
  <c r="L41" i="4" s="1"/>
  <c r="E14" i="5"/>
  <c r="B14" i="5" s="1"/>
  <c r="I36" i="4"/>
  <c r="I16" i="4"/>
  <c r="I17" i="4"/>
  <c r="K15" i="4"/>
  <c r="G18" i="4"/>
  <c r="M23" i="5"/>
  <c r="N29" i="4"/>
  <c r="M29" i="4" s="1"/>
  <c r="L29" i="4" s="1"/>
  <c r="N17" i="4"/>
  <c r="M17" i="4" s="1"/>
  <c r="L17" i="4" s="1"/>
  <c r="I40" i="4"/>
  <c r="M32" i="5"/>
  <c r="H32" i="5"/>
  <c r="N40" i="4"/>
  <c r="M40" i="4" s="1"/>
  <c r="L40" i="4" s="1"/>
  <c r="I20" i="5"/>
  <c r="M16" i="5"/>
  <c r="I11" i="5"/>
  <c r="N22" i="4"/>
  <c r="M22" i="4" s="1"/>
  <c r="L22" i="4" s="1"/>
  <c r="I25" i="5"/>
  <c r="F43" i="4"/>
  <c r="B43" i="4" s="1"/>
  <c r="H33" i="4"/>
  <c r="J27" i="4"/>
  <c r="I19" i="5"/>
  <c r="G13" i="5"/>
  <c r="N35" i="4"/>
  <c r="M35" i="4" s="1"/>
  <c r="L35" i="4" s="1"/>
  <c r="M27" i="5"/>
  <c r="F39" i="4"/>
  <c r="B39" i="4" s="1"/>
  <c r="J43" i="4"/>
  <c r="H20" i="4"/>
  <c r="K28" i="4"/>
  <c r="H15" i="5"/>
  <c r="F40" i="4"/>
  <c r="B40" i="4" s="1"/>
  <c r="F24" i="5"/>
  <c r="J34" i="4"/>
  <c r="N28" i="4"/>
  <c r="M28" i="4" s="1"/>
  <c r="L28" i="4" s="1"/>
  <c r="E33" i="5"/>
  <c r="B33" i="5" s="1"/>
  <c r="I10" i="5"/>
  <c r="F34" i="5"/>
  <c r="H27" i="4"/>
  <c r="J12" i="5"/>
  <c r="I37" i="4"/>
  <c r="I33" i="5"/>
  <c r="H19" i="4"/>
  <c r="J31" i="5"/>
  <c r="N31" i="4"/>
  <c r="M31" i="4" s="1"/>
  <c r="L31" i="4" s="1"/>
  <c r="H28" i="5"/>
  <c r="G26" i="4"/>
  <c r="H23" i="5"/>
  <c r="H18" i="4"/>
  <c r="N25" i="4"/>
  <c r="M25" i="4" s="1"/>
  <c r="L25" i="4" s="1"/>
  <c r="H35" i="4"/>
  <c r="K23" i="4"/>
  <c r="J40" i="4"/>
  <c r="H18" i="5"/>
  <c r="G11" i="5"/>
  <c r="N26" i="4"/>
  <c r="M26" i="4" s="1"/>
  <c r="L26" i="4" s="1"/>
  <c r="I38" i="4"/>
  <c r="H17" i="4"/>
  <c r="I15" i="4"/>
  <c r="K35" i="4"/>
  <c r="H16" i="4"/>
  <c r="G16" i="4"/>
  <c r="F18" i="5"/>
  <c r="F32" i="4"/>
  <c r="B32" i="4" s="1"/>
  <c r="G31" i="4"/>
  <c r="E15" i="5"/>
  <c r="B15" i="5" s="1"/>
  <c r="M26" i="5"/>
  <c r="I24" i="4"/>
  <c r="F26" i="4"/>
  <c r="B26" i="4" s="1"/>
  <c r="J21" i="4"/>
  <c r="H41" i="4"/>
  <c r="F16" i="4"/>
  <c r="B16" i="4" s="1"/>
  <c r="M28" i="5"/>
  <c r="F36" i="4"/>
  <c r="B36" i="4" s="1"/>
  <c r="K20" i="4"/>
  <c r="F21" i="5"/>
  <c r="J17" i="5"/>
  <c r="F15" i="5"/>
  <c r="J22" i="4"/>
  <c r="I42" i="4"/>
  <c r="K40" i="4"/>
  <c r="E13" i="5"/>
  <c r="B13" i="5" s="1"/>
  <c r="K24" i="4"/>
  <c r="F35" i="4"/>
  <c r="B35" i="4" s="1"/>
  <c r="H30" i="4"/>
  <c r="K42" i="4"/>
  <c r="N43" i="4"/>
  <c r="M43" i="4" s="1"/>
  <c r="L43" i="4" s="1"/>
  <c r="I26" i="4"/>
  <c r="H21" i="5"/>
  <c r="I32" i="5"/>
  <c r="I27" i="4"/>
  <c r="K41" i="4"/>
  <c r="N15" i="4"/>
  <c r="M15" i="4" s="1"/>
  <c r="L15" i="4" s="1"/>
  <c r="K17" i="4"/>
  <c r="K16" i="4"/>
  <c r="N20" i="4"/>
  <c r="M20" i="4" s="1"/>
  <c r="L20" i="4" s="1"/>
  <c r="I15" i="5"/>
  <c r="J39" i="4"/>
  <c r="E25" i="5"/>
  <c r="B25" i="5" s="1"/>
  <c r="J38" i="4"/>
  <c r="M30" i="5"/>
  <c r="J18" i="4"/>
  <c r="F31" i="4"/>
  <c r="B31" i="4" s="1"/>
  <c r="E20" i="5"/>
  <c r="B20" i="5" s="1"/>
  <c r="H33" i="5"/>
  <c r="G20" i="5"/>
  <c r="H37" i="4"/>
  <c r="F20" i="5"/>
  <c r="G40" i="4"/>
  <c r="K32" i="4"/>
  <c r="H27" i="5"/>
  <c r="J22" i="5"/>
  <c r="H21" i="4"/>
  <c r="N34" i="4"/>
  <c r="M34" i="4" s="1"/>
  <c r="L34" i="4" s="1"/>
  <c r="J18" i="5"/>
  <c r="I17" i="5"/>
  <c r="H13" i="5"/>
  <c r="K27" i="4"/>
  <c r="J25" i="4"/>
  <c r="G27" i="4"/>
  <c r="F11" i="5"/>
  <c r="F37" i="4"/>
  <c r="B37" i="4" s="1"/>
  <c r="I41" i="4"/>
  <c r="I13" i="5"/>
  <c r="E24" i="5"/>
  <c r="B24" i="5" s="1"/>
  <c r="H16" i="5"/>
  <c r="H43" i="4"/>
  <c r="G30" i="5"/>
  <c r="E30" i="5"/>
  <c r="B30" i="5" s="1"/>
  <c r="J36" i="4"/>
  <c r="F28" i="4"/>
  <c r="B28" i="4" s="1"/>
  <c r="H34" i="5"/>
  <c r="I19" i="4"/>
  <c r="F29" i="4"/>
  <c r="B29" i="4" s="1"/>
  <c r="E23" i="5"/>
  <c r="B23" i="5" s="1"/>
  <c r="G36" i="4"/>
  <c r="F22" i="4"/>
  <c r="B22" i="4" s="1"/>
  <c r="N23" i="4"/>
  <c r="M23" i="4" s="1"/>
  <c r="L23" i="4" s="1"/>
  <c r="J21" i="5"/>
  <c r="G32" i="4"/>
  <c r="I20" i="4"/>
  <c r="N39" i="4"/>
  <c r="M39" i="4" s="1"/>
  <c r="L39" i="4" s="1"/>
  <c r="I29" i="5"/>
  <c r="G15" i="5"/>
  <c r="H38" i="4"/>
  <c r="H24" i="4"/>
  <c r="N19" i="4"/>
  <c r="M19" i="4" s="1"/>
  <c r="L19" i="4" s="1"/>
  <c r="G14" i="5"/>
  <c r="J31" i="4"/>
  <c r="E27" i="5"/>
  <c r="B27" i="5" s="1"/>
  <c r="K43" i="4"/>
  <c r="K18" i="4"/>
  <c r="J32" i="5"/>
  <c r="J30" i="4"/>
  <c r="G37" i="4"/>
  <c r="K26" i="4"/>
  <c r="G29" i="4"/>
  <c r="F13" i="5"/>
  <c r="E19" i="5"/>
  <c r="B19" i="5" s="1"/>
  <c r="F31" i="5"/>
  <c r="J14" i="5"/>
  <c r="G25" i="5"/>
  <c r="H31" i="4"/>
  <c r="E32" i="5"/>
  <c r="B32" i="5" s="1"/>
  <c r="K30" i="4"/>
  <c r="G19" i="5"/>
  <c r="M34" i="5"/>
  <c r="H36" i="4"/>
  <c r="F14" i="5"/>
  <c r="G17" i="5"/>
  <c r="M25" i="5"/>
  <c r="J26" i="5"/>
  <c r="K38" i="4"/>
  <c r="K19" i="4"/>
  <c r="I18" i="4"/>
  <c r="K34" i="4"/>
  <c r="H30" i="5"/>
  <c r="F25" i="4"/>
  <c r="B25" i="4" s="1"/>
  <c r="M15" i="5"/>
  <c r="F26" i="5"/>
  <c r="I18" i="5"/>
  <c r="I24" i="5"/>
  <c r="F23" i="5"/>
  <c r="H26" i="5"/>
  <c r="M12" i="5"/>
  <c r="H32" i="4"/>
  <c r="F33" i="4"/>
  <c r="B33" i="4" s="1"/>
  <c r="E12" i="5"/>
  <c r="B12" i="5" s="1"/>
  <c r="E31" i="5"/>
  <c r="B31" i="5" s="1"/>
  <c r="F29" i="5"/>
  <c r="J15" i="5"/>
  <c r="I31" i="5"/>
  <c r="I43" i="4"/>
  <c r="J20" i="4"/>
  <c r="E18" i="5"/>
  <c r="B18" i="5" s="1"/>
  <c r="J33" i="5"/>
  <c r="G22" i="5"/>
  <c r="I21" i="4"/>
  <c r="E11" i="5"/>
  <c r="B11" i="5" s="1"/>
  <c r="G27" i="5"/>
  <c r="J25" i="5"/>
  <c r="M14" i="5"/>
  <c r="J28" i="5"/>
  <c r="I32" i="4"/>
  <c r="G24" i="5"/>
  <c r="H17" i="5"/>
  <c r="G28" i="5"/>
  <c r="J30" i="5"/>
  <c r="E26" i="5"/>
  <c r="B26" i="5" s="1"/>
  <c r="J13" i="5"/>
  <c r="G33" i="5"/>
  <c r="G22" i="4"/>
  <c r="F32" i="5"/>
  <c r="M33" i="5"/>
  <c r="F16" i="5"/>
  <c r="M11" i="5"/>
  <c r="M24" i="5"/>
  <c r="M18" i="5"/>
  <c r="F10" i="5"/>
  <c r="K33" i="4"/>
  <c r="N18" i="4"/>
  <c r="M18" i="4" s="1"/>
  <c r="L18" i="4" s="1"/>
  <c r="J23" i="4"/>
  <c r="M10" i="5"/>
  <c r="L10" i="5" s="1" a="1"/>
  <c r="F27" i="5"/>
  <c r="G33" i="4"/>
  <c r="F24" i="4"/>
  <c r="B24" i="4" s="1"/>
  <c r="G34" i="5"/>
  <c r="G38" i="4"/>
  <c r="J32" i="4"/>
  <c r="G26" i="5"/>
  <c r="H12" i="5"/>
  <c r="N21" i="4"/>
  <c r="M21" i="4" s="1"/>
  <c r="L21" i="4" s="1"/>
  <c r="G21" i="5"/>
  <c r="E17" i="5"/>
  <c r="B17" i="5" s="1"/>
  <c r="F19" i="5"/>
  <c r="N24" i="4"/>
  <c r="M24" i="4" s="1"/>
  <c r="L24" i="4" s="1"/>
  <c r="J24" i="5"/>
  <c r="J34" i="5"/>
  <c r="M13" i="5"/>
  <c r="I26" i="5"/>
  <c r="I29" i="4"/>
  <c r="J23" i="5"/>
  <c r="H25" i="5"/>
  <c r="F34" i="4"/>
  <c r="B34" i="4" s="1"/>
  <c r="F30" i="5"/>
  <c r="H20" i="5"/>
  <c r="K39" i="4"/>
  <c r="M17" i="5"/>
  <c r="J37" i="4"/>
  <c r="G20" i="4"/>
  <c r="K22" i="4"/>
  <c r="F18" i="4"/>
  <c r="E34" i="5"/>
  <c r="B34" i="5" s="1"/>
  <c r="H24" i="5"/>
  <c r="G25" i="4"/>
  <c r="F20" i="4"/>
  <c r="B20" i="4" s="1"/>
  <c r="G19" i="4"/>
  <c r="N33" i="4"/>
  <c r="M33" i="4" s="1"/>
  <c r="L33" i="4" s="1"/>
  <c r="H42" i="4"/>
  <c r="I23" i="5"/>
  <c r="G10" i="5"/>
  <c r="M22" i="5"/>
  <c r="G30" i="4"/>
  <c r="K31" i="4"/>
  <c r="K37" i="4"/>
  <c r="I21" i="5"/>
  <c r="J24" i="4"/>
  <c r="F27" i="4"/>
  <c r="B27" i="4" s="1"/>
  <c r="G35" i="4"/>
  <c r="H23" i="4"/>
  <c r="F30" i="4"/>
  <c r="B30" i="4" s="1"/>
  <c r="F41" i="4"/>
  <c r="B41" i="4" s="1"/>
  <c r="F38" i="4"/>
  <c r="B38" i="4" s="1"/>
  <c r="G23" i="5"/>
  <c r="E10" i="5"/>
  <c r="I39" i="4"/>
  <c r="F19" i="4"/>
  <c r="G21" i="4"/>
  <c r="G12" i="5"/>
  <c r="G28" i="4"/>
  <c r="H25" i="4"/>
  <c r="J27" i="5"/>
  <c r="G29" i="5"/>
  <c r="J33" i="4"/>
  <c r="H39" i="4"/>
  <c r="J16" i="5"/>
  <c r="M21" i="5"/>
  <c r="H14" i="5"/>
  <c r="N36" i="4"/>
  <c r="M36" i="4" s="1"/>
  <c r="L36" i="4" s="1"/>
  <c r="N38" i="4"/>
  <c r="M38" i="4" s="1"/>
  <c r="L38" i="4" s="1"/>
  <c r="G41" i="4"/>
  <c r="B17" i="4" l="1"/>
  <c r="B18" i="4" s="1"/>
  <c r="F36" i="5"/>
  <c r="F37" i="5" s="1"/>
  <c r="L18" i="5"/>
  <c r="K18" i="5" s="1"/>
  <c r="L10" i="5"/>
  <c r="K10" i="5" s="1"/>
  <c r="L11" i="5"/>
  <c r="K11" i="5" s="1"/>
  <c r="L19" i="5"/>
  <c r="K19" i="5" s="1"/>
  <c r="L31" i="5"/>
  <c r="K31" i="5" s="1"/>
  <c r="L28" i="5"/>
  <c r="K28" i="5" s="1"/>
  <c r="L29" i="5"/>
  <c r="K29" i="5" s="1"/>
  <c r="L15" i="5"/>
  <c r="K15" i="5" s="1"/>
  <c r="L24" i="5"/>
  <c r="K24" i="5" s="1"/>
  <c r="L17" i="5"/>
  <c r="K17" i="5" s="1"/>
  <c r="L21" i="5"/>
  <c r="K21" i="5" s="1"/>
  <c r="L34" i="5"/>
  <c r="K34" i="5" s="1"/>
  <c r="L23" i="5"/>
  <c r="K23" i="5" s="1"/>
  <c r="L30" i="5"/>
  <c r="K30" i="5" s="1"/>
  <c r="L13" i="5"/>
  <c r="K13" i="5" s="1"/>
  <c r="L32" i="5"/>
  <c r="K32" i="5" s="1"/>
  <c r="L12" i="5"/>
  <c r="K12" i="5" s="1"/>
  <c r="L22" i="5"/>
  <c r="K22" i="5" s="1"/>
  <c r="L25" i="5"/>
  <c r="K25" i="5" s="1"/>
  <c r="L20" i="5"/>
  <c r="K20" i="5" s="1"/>
  <c r="L33" i="5"/>
  <c r="K33" i="5" s="1"/>
  <c r="L14" i="5"/>
  <c r="K14" i="5" s="1"/>
  <c r="L16" i="5"/>
  <c r="K16" i="5" s="1"/>
  <c r="L27" i="5"/>
  <c r="K27" i="5" s="1"/>
  <c r="L26" i="5"/>
  <c r="K26" i="5" s="1"/>
  <c r="B19"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tc={9AEF210D-C8B7-43D6-B02D-3F0D7518694E}</author>
    <author>tc={FCFAB3A6-346D-4AA3-AA82-5E8D2F10BCDA}</author>
    <author>tc={50A0BE49-4B2C-44B3-8F78-60EC52F88FA9}</author>
    <author>tc={94DD9540-BE14-4DB4-A46F-EE5E9806DCCC}</author>
    <author>tc={92FCC53F-A86A-4B20-A08A-BBB943AF6B61}</author>
    <author>tc={85716786-D0A8-4F9B-B50D-DB87A8C592AB}</author>
    <author>tc={3EA78DE3-B7CC-447B-9ECC-0E9DBFEEC682}</author>
    <author>tc={EDF29F0A-44C4-43D5-9A37-82D9E3304643}</author>
    <author>tc={251C8649-3044-439C-AED5-B792A11FDF40}</author>
    <author>tc={58FD2C26-CDF0-4777-9851-85A13D2CFF87}</author>
    <author>tc={2C3DE24F-4723-4E6E-82FB-134EBFD1D358}</author>
    <author>tc={CF81283D-5FEC-4B2F-A6EA-0091EFAE4E5E}</author>
    <author>tc={8A4D5A56-6DEE-45BF-A626-B712CE7D6274}</author>
    <author>tc={F918EF18-620C-435E-B77A-B79B815F3BCC}</author>
    <author>tc={A5C6E0B6-8FB6-4696-BCF2-4BA9DED591BC}</author>
    <author>tc={1A2418E5-C3CB-4339-AF14-3F903742D474}</author>
    <author>tc={BE9A1749-AD8F-4B21-8561-4CD71C810BDD}</author>
    <author>tc={46EDC765-C7C5-4E1D-89D5-096CE7224292}</author>
    <author>tc={01660178-1662-4510-8AB2-267E731383D5}</author>
    <author>tc={0A0F849C-0CF5-44CD-9AC0-EA262AFB3E78}</author>
    <author>tc={1133D7F7-1F21-495A-BFE5-3B75F69869E3}</author>
    <author>tc={605EAE43-3E0D-4D77-B3FF-EF081EAE4A58}</author>
    <author>tc={5847211A-04BD-4717-98B4-9FE4EF10736D}</author>
  </authors>
  <commentList>
    <comment ref="A5" authorId="0" shapeId="0" xr:uid="{9AEF210D-C8B7-43D6-B02D-3F0D7518694E}">
      <text>
        <r>
          <rPr>
            <sz val="11"/>
            <color theme="1"/>
            <rFont val="Aptos Narrow"/>
            <family val="2"/>
            <scheme val="minor"/>
          </rPr>
          <t>[Kommentarthread]
Ihre Version von Excel gestattet Ihnen das Lesen dieses Kommentarthreads. Jegliche Bearbeitungen daran werden jedoch entfernt, wenn die Datei in einer neueren Version von Excel geöffnet wird. Weitere Informationen: https://go.microsoft.com/fwlink/?linkid=870924.
Kommentar:
    Keine Eingabe erforderlich. Wird automatisch befüllt.</t>
        </r>
      </text>
    </comment>
    <comment ref="B5" authorId="1" shapeId="0" xr:uid="{FCFAB3A6-346D-4AA3-AA82-5E8D2F10BCDA}">
      <text>
        <r>
          <rPr>
            <sz val="11"/>
            <color theme="1"/>
            <rFont val="Aptos Narrow"/>
            <family val="2"/>
            <scheme val="minor"/>
          </rPr>
          <t>[Kommentarthread]
Ihre Version von Excel gestattet Ihnen das Lesen dieses Kommentarthreads. Jegliche Bearbeitungen daran werden jedoch entfernt, wenn die Datei in einer neueren Version von Excel geöffnet wird. Weitere Informationen: https://go.microsoft.com/fwlink/?linkid=870924.
Kommentar:
    Eindeutige Benennung erforderlich:
bspw. 
- Kindergarten Müllerstraße
- Feuerwehr Musterhausen
- Rathaus Musterhausen
- Wohnanlage Sonnenstraße
- ...</t>
        </r>
      </text>
    </comment>
    <comment ref="C5" authorId="2" shapeId="0" xr:uid="{50A0BE49-4B2C-44B3-8F78-60EC52F88FA9}">
      <text>
        <r>
          <rPr>
            <sz val="11"/>
            <color theme="1"/>
            <rFont val="Aptos Narrow"/>
            <family val="2"/>
            <scheme val="minor"/>
          </rPr>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Bruttogrundfläche (Nutzfläche inkl. Mauerwerk).
Datenentnahme entweder aus dem Energieausweis oder vom Bauamt ausheben lassen.
Steht nur die Nutzfläche zur Verfügung, so kann diese direkt unter Spalte D „konditionierte Nutzfläche“ eingegeben werden.
Zusätzlich kann die konditionierte Nutzfläche mit 1,2 multipliziert und  hier eingegeben werden.
</t>
        </r>
      </text>
    </comment>
    <comment ref="D5" authorId="3" shapeId="0" xr:uid="{94DD9540-BE14-4DB4-A46F-EE5E9806DCCC}">
      <text>
        <r>
          <rPr>
            <sz val="11"/>
            <color theme="1"/>
            <rFont val="Aptos Narrow"/>
            <family val="2"/>
            <scheme val="minor"/>
          </rPr>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Bei Eingabe der Bruttogrundfläche (Nutzfläche inkl. Mauerwerk) wird die Nutzfläche automatisch berechnet.
Steht lediglich die Nutzfläche zur Verfügung, sodann ist diese hier händisch einzugeben.
Diese Fläche kann zusätzlich mit 1,2 multipliziert und in Spalte C „konditionierte Bruttogrundfläche“ eingegeben werden.
</t>
        </r>
      </text>
    </comment>
    <comment ref="E5" authorId="4" shapeId="0" xr:uid="{92FCC53F-A86A-4B20-A08A-BBB943AF6B61}">
      <text>
        <r>
          <rPr>
            <sz val="11"/>
            <color theme="1"/>
            <rFont val="Aptos Narrow"/>
            <family val="2"/>
            <scheme val="minor"/>
          </rPr>
          <t>[Kommentarthread]
Ihre Version von Excel gestattet Ihnen das Lesen dieses Kommentarthreads. Jegliche Bearbeitungen daran werden jedoch entfernt, wenn die Datei in einer neueren Version von Excel geöffnet wird. Weitere Informationen: https://go.microsoft.com/fwlink/?linkid=870924.
Kommentar:
    Eingabe Wärmeverbrauch anhand von Rechnungen oder anderweitigen Aufzeichnungen. Die Abgrenzung der Daten soll von 01.01.202X bis 31.12.202X erfolgen.</t>
        </r>
      </text>
    </comment>
    <comment ref="F5" authorId="5" shapeId="0" xr:uid="{85716786-D0A8-4F9B-B50D-DB87A8C592AB}">
      <text>
        <r>
          <rPr>
            <sz val="11"/>
            <color theme="1"/>
            <rFont val="Aptos Narrow"/>
            <family val="2"/>
            <scheme val="minor"/>
          </rPr>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Verbrauchs-Energiekennzahl Wärme.
Keine Eingabe erforderlich. Wird automatisch mit den Daten der Bruttogrundfläche und Wärmeverbrauch ermittelt.
</t>
        </r>
      </text>
    </comment>
    <comment ref="G5" authorId="6" shapeId="0" xr:uid="{3EA78DE3-B7CC-447B-9ECC-0E9DBFEEC682}">
      <text>
        <r>
          <rPr>
            <sz val="11"/>
            <color theme="1"/>
            <rFont val="Aptos Narrow"/>
            <family val="2"/>
            <scheme val="minor"/>
          </rPr>
          <t>[Kommentarthread]
Ihre Version von Excel gestattet Ihnen das Lesen dieses Kommentarthreads. Jegliche Bearbeitungen daran werden jedoch entfernt, wenn die Datei in einer neueren Version von Excel geöffnet wird. Weitere Informationen: https://go.microsoft.com/fwlink/?linkid=870924.
Kommentar:
    Eingabe Stromverbrauch anhand von Rechnungen oder anderweitigen Aufzeichnungen. Die Abgrenzung der Daten soll von 01.01.202X bis 31.12.202X erfolgen.</t>
        </r>
      </text>
    </comment>
    <comment ref="H5" authorId="7" shapeId="0" xr:uid="{EDF29F0A-44C4-43D5-9A37-82D9E3304643}">
      <text>
        <r>
          <rPr>
            <sz val="11"/>
            <color theme="1"/>
            <rFont val="Aptos Narrow"/>
            <family val="2"/>
            <scheme val="minor"/>
          </rPr>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Verbrauchs-Energiekennzahl Strom.
Keine Eingabe erforderlich. Wird automatisch mit den Daten der Bruttogrundfläche und Stromverbrauch ermittelt.
</t>
        </r>
      </text>
    </comment>
    <comment ref="I5" authorId="8" shapeId="0" xr:uid="{251C8649-3044-439C-AED5-B792A11FDF40}">
      <text>
        <r>
          <rPr>
            <sz val="11"/>
            <color theme="1"/>
            <rFont val="Aptos Narrow"/>
            <family val="2"/>
            <scheme val="minor"/>
          </rPr>
          <t>[Kommentarthread]
Ihre Version von Excel gestattet Ihnen das Lesen dieses Kommentarthreads. Jegliche Bearbeitungen daran werden jedoch entfernt, wenn die Datei in einer neueren Version von Excel geöffnet wird. Weitere Informationen: https://go.microsoft.com/fwlink/?linkid=870924.
Kommentar:
    Eingabe Kälteverbrauch anhand von Rechnungen oder anderweitigen Aufzeichnungen. Die Abgrenzung der Daten soll von 01.01.202X bis 31.12.202X erfolgen.</t>
        </r>
      </text>
    </comment>
    <comment ref="J5" authorId="9" shapeId="0" xr:uid="{58FD2C26-CDF0-4777-9851-85A13D2CFF87}">
      <text>
        <r>
          <rPr>
            <sz val="11"/>
            <color theme="1"/>
            <rFont val="Aptos Narrow"/>
            <family val="2"/>
            <scheme val="minor"/>
          </rPr>
          <t>[Kommentarthread]
Ihre Version von Excel gestattet Ihnen das Lesen dieses Kommentarthreads. Jegliche Bearbeitungen daran werden jedoch entfernt, wenn die Datei in einer neueren Version von Excel geöffnet wird. Weitere Informationen: https://go.microsoft.com/fwlink/?linkid=870924.
Kommentar:
    Eingabe Warmwasserverbrauch anhand von Rechnungen oder anderweitigen Aufzeichnungen. Die Abgrenzung der Daten soll von 01.01.202X bis 31.12.202X erfolgen.</t>
        </r>
      </text>
    </comment>
    <comment ref="K5" authorId="10" shapeId="0" xr:uid="{2C3DE24F-4723-4E6E-82FB-134EBFD1D358}">
      <text>
        <r>
          <rPr>
            <sz val="11"/>
            <color theme="1"/>
            <rFont val="Aptos Narrow"/>
            <family val="2"/>
            <scheme val="minor"/>
          </rPr>
          <t>[Kommentarthread]
Ihre Version von Excel gestattet Ihnen das Lesen dieses Kommentarthreads. Jegliche Bearbeitungen daran werden jedoch entfernt, wenn die Datei in einer neueren Version von Excel geöffnet wird. Weitere Informationen: https://go.microsoft.com/fwlink/?linkid=870924.
Kommentar:
    Denkmalschutz:
 ja oder nein</t>
        </r>
      </text>
    </comment>
    <comment ref="L5" authorId="11" shapeId="0" xr:uid="{CF81283D-5FEC-4B2F-A6EA-0091EFAE4E5E}">
      <text>
        <r>
          <rPr>
            <sz val="11"/>
            <color theme="1"/>
            <rFont val="Aptos Narrow"/>
            <family val="2"/>
            <scheme val="minor"/>
          </rPr>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URL einfügen, wo der Energieausweis veröffentlicht wurde.
WICHTIG: die gesamte URL einfügen, dh. inkl. https:
https://www.enu.at/gebaudebestandsliste/
</t>
        </r>
      </text>
    </comment>
    <comment ref="M5" authorId="12" shapeId="0" xr:uid="{8A4D5A56-6DEE-45BF-A626-B712CE7D6274}">
      <text>
        <r>
          <rPr>
            <sz val="11"/>
            <color theme="1"/>
            <rFont val="Aptos Narrow"/>
            <family val="2"/>
            <scheme val="minor"/>
          </rPr>
          <t>[Kommentarthread]
Ihre Version von Excel gestattet Ihnen das Lesen dieses Kommentarthreads. Jegliche Bearbeitungen daran werden jedoch entfernt, wenn die Datei in einer neueren Version von Excel geöffnet wird. Weitere Informationen: https://go.microsoft.com/fwlink/?linkid=870924.
Kommentar:
    Vorausauswahl muss überschrieben werden. Dazu bitte über die Dropdownliste eine Auswahl treffen.</t>
        </r>
      </text>
    </comment>
    <comment ref="N5" authorId="13" shapeId="0" xr:uid="{F918EF18-620C-435E-B77A-B79B815F3BCC}">
      <text>
        <r>
          <rPr>
            <sz val="11"/>
            <color theme="1"/>
            <rFont val="Aptos Narrow"/>
            <family val="2"/>
            <scheme val="minor"/>
          </rPr>
          <t>[Kommentarthread]
Ihre Version von Excel gestattet Ihnen das Lesen dieses Kommentarthreads. Jegliche Bearbeitungen daran werden jedoch entfernt, wenn die Datei in einer neueren Version von Excel geöffnet wird. Weitere Informationen: https://go.microsoft.com/fwlink/?linkid=870924.
Kommentar:
    Vorausauswahl muss überschrieben werden. Dazu bitte über die Dropdownliste eine Auswahl treffen.</t>
        </r>
      </text>
    </comment>
    <comment ref="O5" authorId="14" shapeId="0" xr:uid="{A5C6E0B6-8FB6-4696-BCF2-4BA9DED591BC}">
      <text>
        <r>
          <rPr>
            <sz val="11"/>
            <color theme="1"/>
            <rFont val="Aptos Narrow"/>
            <family val="2"/>
            <scheme val="minor"/>
          </rPr>
          <t>[Kommentarthread]
Ihre Version von Excel gestattet Ihnen das Lesen dieses Kommentarthreads. Jegliche Bearbeitungen daran werden jedoch entfernt, wenn die Datei in einer neueren Version von Excel geöffnet wird. Weitere Informationen: https://go.microsoft.com/fwlink/?linkid=870924.
Kommentar:
    Vorausauswahl muss überschrieben werden. Dazu bitte über die Dropdownliste eine Auswahl treffen.</t>
        </r>
      </text>
    </comment>
    <comment ref="Q5" authorId="15" shapeId="0" xr:uid="{1A2418E5-C3CB-4339-AF14-3F903742D474}">
      <text>
        <r>
          <rPr>
            <sz val="11"/>
            <color theme="1"/>
            <rFont val="Aptos Narrow"/>
            <family val="2"/>
            <scheme val="minor"/>
          </rPr>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Über die Dropdownliste ist das Jahr der OIB-Version des Energieausweises auszuwählen.
Das Jahr ist im Energieausweis auf jener Seite mit der Effizienzgrafik ganz oben, im grünen Block zu finden.
</t>
        </r>
      </text>
    </comment>
    <comment ref="R5" authorId="16" shapeId="0" xr:uid="{BE9A1749-AD8F-4B21-8561-4CD71C810BDD}">
      <text>
        <r>
          <rPr>
            <sz val="11"/>
            <color theme="1"/>
            <rFont val="Aptos Narrow"/>
            <family val="2"/>
            <scheme val="minor"/>
          </rPr>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Heizwärmebedarf:
Dieser Wert ist einzugeben sofern der Energieausweis zwischen 2015 bis heute erstellt wurde. 
Der Wert ist im Energieausweis im Block „Wärme- und Energiebedarf (Referenzklima)“ zu finden.
Wenn EAW vor 2015, keine Eingabe möglich, da keine Daten vorhanden sind. Somit ist ein neuer EAW zu rechnen bzw.  in Spalte „Ist das Gebäude ein NEG? “ händisch mit ja oder nein befüllen
</t>
        </r>
      </text>
    </comment>
    <comment ref="S5" authorId="17" shapeId="0" xr:uid="{46EDC765-C7C5-4E1D-89D5-096CE7224292}">
      <text>
        <r>
          <rPr>
            <sz val="11"/>
            <color theme="1"/>
            <rFont val="Aptos Narrow"/>
            <family val="2"/>
            <scheme val="minor"/>
          </rPr>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Charakteristische Länge:
Dieser Wert ist einzugeben sofern der Energieausweis zwischen 2015 bis heute erstellt wurde. 
Der Wert ist im Energieausweis im Block „Wärme- und Energiebedarf (Referenzklima)“ zu finden.
</t>
        </r>
      </text>
    </comment>
    <comment ref="T5" authorId="18" shapeId="0" xr:uid="{01660178-1662-4510-8AB2-267E731383D5}">
      <text>
        <r>
          <rPr>
            <sz val="11"/>
            <color theme="1"/>
            <rFont val="Aptos Narrow"/>
            <family val="2"/>
            <scheme val="minor"/>
          </rPr>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Gesamtenergieeffizienzfaktor:
Dieser Wert ist einzugeben sofern der Energieausweis zwischen 2015 bis heute erstellt wurde. 
Der Wert ist im Energieausweis im Block „Wärme- und Energiebedarf (Referenzklima)“ zu finden.
</t>
        </r>
      </text>
    </comment>
    <comment ref="U5" authorId="19" shapeId="0" xr:uid="{0A0F849C-0CF5-44CD-9AC0-EA262AFB3E78}">
      <text>
        <r>
          <rPr>
            <sz val="11"/>
            <color theme="1"/>
            <rFont val="Aptos Narrow"/>
            <family val="2"/>
            <scheme val="minor"/>
          </rPr>
          <t>[Kommentarthread]
Ihre Version von Excel gestattet Ihnen das Lesen dieses Kommentarthreads. Jegliche Bearbeitungen daran werden jedoch entfernt, wenn die Datei in einer neueren Version von Excel geöffnet wird. Weitere Informationen: https://go.microsoft.com/fwlink/?linkid=870924.
Kommentar:
    Keine Eingabe erforderlich. Sofern Daten aus dem Energieausweis eingegeben wurden, wird diese Zelle automatisch berechnet.</t>
        </r>
      </text>
    </comment>
    <comment ref="V5" authorId="20" shapeId="0" xr:uid="{1133D7F7-1F21-495A-BFE5-3B75F69869E3}">
      <text>
        <r>
          <rPr>
            <sz val="11"/>
            <color theme="1"/>
            <rFont val="Aptos Narrow"/>
            <family val="2"/>
            <scheme val="minor"/>
          </rPr>
          <t>[Kommentarthread]
Ihre Version von Excel gestattet Ihnen das Lesen dieses Kommentarthreads. Jegliche Bearbeitungen daran werden jedoch entfernt, wenn die Datei in einer neueren Version von Excel geöffnet wird. Weitere Informationen: https://go.microsoft.com/fwlink/?linkid=870924.
Kommentar:
    Keine Eingabe erforderlich. Sofern Daten aus dem Energieausweis eingegeben wurden, wird diese Zelle automatisch berechnet.</t>
        </r>
      </text>
    </comment>
    <comment ref="W5" authorId="21" shapeId="0" xr:uid="{605EAE43-3E0D-4D77-B3FF-EF081EAE4A58}">
      <text>
        <r>
          <rPr>
            <sz val="11"/>
            <color theme="1"/>
            <rFont val="Aptos Narrow"/>
            <family val="2"/>
            <scheme val="minor"/>
          </rPr>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Ist das Gebäude ein Niedrigstenergiegebäude?
Wenn Daten aus dem Energieausweis eingegeben wurden, wird diese Zelle automatisch berechnet.
Wenn keine Daten eingegeben wurden, muss die Information (ja oder nein) durch Erstellung eines neuen EAW händisch eingegeben werden.
</t>
        </r>
      </text>
    </comment>
    <comment ref="X5" authorId="22" shapeId="0" xr:uid="{5847211A-04BD-4717-98B4-9FE4EF10736D}">
      <text>
        <r>
          <rPr>
            <sz val="11"/>
            <color theme="1"/>
            <rFont val="Aptos Narrow"/>
            <family val="2"/>
            <scheme val="minor"/>
          </rPr>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Über eine Dropdownliste ist „kein Sozialbau“ , „ja“ oder „nein“ auszuwählen.
Sofern die Information gemeindeintern nicht bekannt ist, muss ein Professionist zu Rate gezogen werden.
Im Zweifelsfall ist „ja“ anzugeben. Somit fällt das Gebäude unter die Renovierungspflicht.
</t>
        </r>
      </text>
    </comment>
  </commentList>
</comments>
</file>

<file path=xl/sharedStrings.xml><?xml version="1.0" encoding="utf-8"?>
<sst xmlns="http://schemas.openxmlformats.org/spreadsheetml/2006/main" count="182" uniqueCount="71">
  <si>
    <t>Erstellt von: Ralph Zulehner</t>
  </si>
  <si>
    <t>Gebäude Inventar gemäß Artikel 6 der Richtlinie (EU) 2023 / 1791</t>
  </si>
  <si>
    <t>Allgemeines</t>
  </si>
  <si>
    <t>Einleitung</t>
  </si>
  <si>
    <r>
      <t xml:space="preserve">In dieser Vorlage finden Sie vier Reiter: Handlungsanleitung |Eingabemaske | Gebäudeinventar | Ausgangsbasis
Im Reiter </t>
    </r>
    <r>
      <rPr>
        <b/>
        <sz val="12"/>
        <color indexed="8"/>
        <rFont val="Aptos Narrow"/>
        <family val="2"/>
      </rPr>
      <t>Eingabemaske</t>
    </r>
    <r>
      <rPr>
        <sz val="12"/>
        <color indexed="8"/>
        <rFont val="Aptos Narrow"/>
        <family val="2"/>
      </rPr>
      <t xml:space="preserve"> werden alle Eingaben der Objektdaten getätigt. </t>
    </r>
    <r>
      <rPr>
        <b/>
        <sz val="12"/>
        <color indexed="8"/>
        <rFont val="Aptos Narrow"/>
        <family val="2"/>
      </rPr>
      <t>Unbedingt von links nach rechts ausfüllen!</t>
    </r>
    <r>
      <rPr>
        <sz val="12"/>
        <color indexed="8"/>
        <rFont val="Aptos Narrow"/>
        <family val="2"/>
      </rPr>
      <t xml:space="preserve"> Ansonst kann es zu Fehlern kommen. 
Hinweise zur Eingabe befinden sich im Kommentarfeld der jeweiligen Überschrift. Jene Zellen, welche nicht zur Eingabe zur Verfügung stehen, wurden gesperrt. In manchen Zeilen sind Formeln hinterlegt. Sollten diese nicht benötigt werden da bspw. die Werte bekannt sind, sodann können diese überschrieben werden.
Im Reiter </t>
    </r>
    <r>
      <rPr>
        <b/>
        <sz val="12"/>
        <color indexed="8"/>
        <rFont val="Aptos Narrow"/>
        <family val="2"/>
      </rPr>
      <t>Gebäudeinventar</t>
    </r>
    <r>
      <rPr>
        <sz val="12"/>
        <color indexed="8"/>
        <rFont val="Aptos Narrow"/>
        <family val="2"/>
      </rPr>
      <t xml:space="preserve"> werden all jene Daten automatisch übernommen und dargestellt, welche für die Gebäudebestandsliste </t>
    </r>
    <r>
      <rPr>
        <b/>
        <sz val="12"/>
        <color indexed="8"/>
        <rFont val="Aptos Narrow"/>
        <family val="2"/>
      </rPr>
      <t>bis zum 11. Oktober 2025</t>
    </r>
    <r>
      <rPr>
        <sz val="12"/>
        <color indexed="8"/>
        <rFont val="Aptos Narrow"/>
        <family val="2"/>
      </rPr>
      <t xml:space="preserve"> ausgegeben werden müssen. Hier ist keine Bearbeitung möglich. Der Reiter ist gesperrt. Die fertige Liste muss über die Druck Funktion zu einem PDF umgewandelt und abgespeichert werden.
Im Reiter </t>
    </r>
    <r>
      <rPr>
        <b/>
        <sz val="12"/>
        <color indexed="8"/>
        <rFont val="Aptos Narrow"/>
        <family val="2"/>
      </rPr>
      <t>Ausgangsbasis</t>
    </r>
    <r>
      <rPr>
        <sz val="12"/>
        <color indexed="8"/>
        <rFont val="Aptos Narrow"/>
        <family val="2"/>
      </rPr>
      <t xml:space="preserve"> werden all jene Daten übernommen und dargestellt, welche zur Berechnung der jährlichen 3% Sanierungsquote eine Relevanz darstellen. Hier ist keine Bearbeitung möglich. Der Reiter ist gesperrt. Die fertige Liste muss über die Druck Funktion zu einem PDF umgewandelt werden.</t>
    </r>
  </si>
  <si>
    <t>Gemeinde / GKZ</t>
  </si>
  <si>
    <t>Erstellt am / durch</t>
  </si>
  <si>
    <t>Verbrauchsdaten Jahr</t>
  </si>
  <si>
    <t>Eingabe für die Inventarliste</t>
  </si>
  <si>
    <t>Eingabe für die Ausgangsbasis</t>
  </si>
  <si>
    <t>Ist das Gebäude…</t>
  </si>
  <si>
    <t>Eingabe aus dem Energieausweis</t>
  </si>
  <si>
    <t>Lfd. 
Nummer</t>
  </si>
  <si>
    <t>Gebäudebezeichnung</t>
  </si>
  <si>
    <r>
      <t>konditionierte Bruttogrundfläche
 [m</t>
    </r>
    <r>
      <rPr>
        <vertAlign val="superscript"/>
        <sz val="11"/>
        <color indexed="8"/>
        <rFont val="Aptos Narrow"/>
        <family val="2"/>
      </rPr>
      <t>2</t>
    </r>
    <r>
      <rPr>
        <sz val="11"/>
        <color theme="1"/>
        <rFont val="Aptos Narrow"/>
        <family val="2"/>
        <scheme val="minor"/>
      </rPr>
      <t>]</t>
    </r>
  </si>
  <si>
    <r>
      <t>konditionierte
Nutzfläche [m</t>
    </r>
    <r>
      <rPr>
        <vertAlign val="superscript"/>
        <sz val="11"/>
        <color indexed="8"/>
        <rFont val="Aptos Narrow"/>
        <family val="2"/>
      </rPr>
      <t>2</t>
    </r>
    <r>
      <rPr>
        <sz val="11"/>
        <color theme="1"/>
        <rFont val="Aptos Narrow"/>
        <family val="2"/>
        <scheme val="minor"/>
      </rPr>
      <t>]</t>
    </r>
  </si>
  <si>
    <t>Link - Energieausweis</t>
  </si>
  <si>
    <t>im mehrheitlichen Eigentum? 
(inkl. ausgelagerter Gesellschaften)</t>
  </si>
  <si>
    <t>Teil eines Verbands?
(bspw. Schulverband)</t>
  </si>
  <si>
    <t>gemietet?</t>
  </si>
  <si>
    <t xml:space="preserve"> Relevanz Inventar </t>
  </si>
  <si>
    <t xml:space="preserve">OIB Version
Energieausweis </t>
  </si>
  <si>
    <r>
      <t>HWB</t>
    </r>
    <r>
      <rPr>
        <vertAlign val="subscript"/>
        <sz val="11"/>
        <color indexed="8"/>
        <rFont val="Aptos Narrow"/>
        <family val="2"/>
      </rPr>
      <t>Ref,RK</t>
    </r>
  </si>
  <si>
    <r>
      <t>f</t>
    </r>
    <r>
      <rPr>
        <vertAlign val="subscript"/>
        <sz val="11"/>
        <color indexed="8"/>
        <rFont val="Aptos Narrow"/>
        <family val="2"/>
      </rPr>
      <t>GEE</t>
    </r>
  </si>
  <si>
    <r>
      <t>Berechnung HWB</t>
    </r>
    <r>
      <rPr>
        <vertAlign val="subscript"/>
        <sz val="11"/>
        <color indexed="8"/>
        <rFont val="Aptos Narrow"/>
        <family val="2"/>
      </rPr>
      <t>Ref,zulässig</t>
    </r>
  </si>
  <si>
    <t>Berechnung NEG</t>
  </si>
  <si>
    <t>wenn ein Sozialbau, kostenneutral zu sanieren?</t>
  </si>
  <si>
    <t>Relevanz Ausgangs-basis</t>
  </si>
  <si>
    <t>kein EAW</t>
  </si>
  <si>
    <t>ja</t>
  </si>
  <si>
    <t>nein</t>
  </si>
  <si>
    <t>Jahr der Verbrauchsdaten</t>
  </si>
  <si>
    <t>Die Tabelle zeigt, gemäß Richtlinie (EU) 2023/1791 zur Energieeffizienz (EED III) (EUR-Lex), jene Objekte an welche:</t>
  </si>
  <si>
    <r>
      <t>* mehr als 250m</t>
    </r>
    <r>
      <rPr>
        <vertAlign val="superscript"/>
        <sz val="11"/>
        <color indexed="8"/>
        <rFont val="Aptos Narrow"/>
        <family val="2"/>
      </rPr>
      <t>2</t>
    </r>
    <r>
      <rPr>
        <sz val="11"/>
        <color theme="1"/>
        <rFont val="Aptos Narrow"/>
        <family val="2"/>
        <scheme val="minor"/>
      </rPr>
      <t xml:space="preserve"> an Nutzfläche aufweisen</t>
    </r>
  </si>
  <si>
    <t>* im Eigentum der Gemeinde stehen oder Teil eines Verbands sind (bswp. Schulverband) und am Gemeindegebiet verortet sind</t>
  </si>
  <si>
    <t>Gesamtnutzfläche</t>
  </si>
  <si>
    <t>3% Sanierungsquote pro Jahr</t>
  </si>
  <si>
    <t>Die Tabelle zeigt jene Objekte an welche:</t>
  </si>
  <si>
    <t>* mit Stichtag 1.1.2024 kein Niedrigstandard aufweisen</t>
  </si>
  <si>
    <t>* sofern es sich um ein Sozialbau handelt, dieser kostenneutral zu sanieren ist</t>
  </si>
  <si>
    <t>vor 2015</t>
  </si>
  <si>
    <t>kein Sozialbau</t>
  </si>
  <si>
    <t>nicht relevant</t>
  </si>
  <si>
    <t>Jahres Verbrauch  - Wärme
[kWh]</t>
  </si>
  <si>
    <t>Jahres Verbrauch - Strom
[kWh]</t>
  </si>
  <si>
    <t>Jahres Verbrauch - Kälte [kWh]</t>
  </si>
  <si>
    <t>Jahres Verbrauch - Warmwasser [kWh]</t>
  </si>
  <si>
    <t>Verbrauch EKZ
Wärme</t>
  </si>
  <si>
    <t>Verbrauch EKZ 
Strom</t>
  </si>
  <si>
    <r>
      <t xml:space="preserve">Die Energie- und Umweltagentur des Landes NÖ stellt den niederösterreichischen Gemeinden diese Excel-Vorlage kostenlos zur Verfügung, um den Anforderungen der EU-Energieeffizienzrichtlinie (EED III) nachkommen zu können. 
Diese Vorlage dient als Unterstützung und wurde auf Basis des aktuellen Wissenstands erstellt. Eine Haftung für die Vollständigkeit wird nicht übernommen – die Verantwortung für die Umsetzung liegt bei der jeweiligen Gemeinde.
</t>
    </r>
    <r>
      <rPr>
        <b/>
        <sz val="12"/>
        <color indexed="8"/>
        <rFont val="Aptos Narrow"/>
        <family val="2"/>
      </rPr>
      <t xml:space="preserve">Bei Fragen wenden Sie sich bitte an die Servicestelle Energiebuchhaltung unter </t>
    </r>
    <r>
      <rPr>
        <u/>
        <sz val="12"/>
        <color indexed="62"/>
        <rFont val="Aptos Narrow"/>
        <family val="2"/>
      </rPr>
      <t xml:space="preserve">energiebuchhaltung@enu.at </t>
    </r>
    <r>
      <rPr>
        <b/>
        <sz val="12"/>
        <color indexed="8"/>
        <rFont val="Aptos Narrow"/>
        <family val="2"/>
      </rPr>
      <t>oder telefonisch unter 02742 22 14 42.</t>
    </r>
    <r>
      <rPr>
        <sz val="12"/>
        <color indexed="8"/>
        <rFont val="Aptos Narrow"/>
        <family val="2"/>
      </rPr>
      <t xml:space="preserve">
Bitte um Beachtung, dass wir uns die Möglichkeit vorbehalten, notwendige Änderungen im Vorlage Dokument durchzuführen. Vergewissern Sie sich, dass Sie im aktuellsten Versions-Format arbeiten.
Die aktuellste Vorlage wird unter </t>
    </r>
    <r>
      <rPr>
        <u/>
        <sz val="12"/>
        <color indexed="8"/>
        <rFont val="Aptos Narrow"/>
        <family val="2"/>
      </rPr>
      <t xml:space="preserve">www.energie-noe.at/eed-3 </t>
    </r>
    <r>
      <rPr>
        <sz val="12"/>
        <color indexed="8"/>
        <rFont val="Aptos Narrow"/>
        <family val="2"/>
      </rPr>
      <t>zum Download bereit stehen.</t>
    </r>
  </si>
  <si>
    <t xml:space="preserve"> lc</t>
  </si>
  <si>
    <r>
      <t xml:space="preserve">ein NEG? </t>
    </r>
    <r>
      <rPr>
        <sz val="8"/>
        <color indexed="8"/>
        <rFont val="Aptos Narrow"/>
        <family val="2"/>
      </rPr>
      <t>(Stichtag 01.01.2024</t>
    </r>
    <r>
      <rPr>
        <sz val="8"/>
        <color theme="1"/>
        <rFont val="Aptos Narrow"/>
        <family val="2"/>
        <scheme val="minor"/>
      </rPr>
      <t>)</t>
    </r>
  </si>
  <si>
    <t>DS</t>
  </si>
  <si>
    <t>Version 2025-08-28</t>
  </si>
  <si>
    <t>Pulkau</t>
  </si>
  <si>
    <t>Gemeindeamt</t>
  </si>
  <si>
    <t>Alter Kindergarten Schottengasse 4</t>
  </si>
  <si>
    <t>Stadtsaal</t>
  </si>
  <si>
    <t>Neue Mittelschule</t>
  </si>
  <si>
    <t>Volksschule</t>
  </si>
  <si>
    <t>Kindergarten/TBE, Am Mühlbach 1</t>
  </si>
  <si>
    <t>Dorfhaus/Feuerwehr Rohrendorf</t>
  </si>
  <si>
    <t>Kanzlei, Leodagger 11</t>
  </si>
  <si>
    <t>Dorfzentrum Leodagger</t>
  </si>
  <si>
    <t>Dorfhaus/Feuerwehr Rafing</t>
  </si>
  <si>
    <t>Dorfhaus/Feuerwehr Gr. Reipersdorf</t>
  </si>
  <si>
    <t>Pulkautalerhof</t>
  </si>
  <si>
    <t>Kläranlage</t>
  </si>
  <si>
    <t>Waldbad</t>
  </si>
  <si>
    <t>Natascha Hindler</t>
  </si>
  <si>
    <t>Feuerwehrhaus Pulkau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</si>
</sst>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
    <numFmt numFmtId="165" formatCode="0&quot; m2&quot;"/>
    <numFmt numFmtId="166" formatCode="0&quot; m2 &quot;"/>
  </numFmts>
  <fonts count="20">
    <font>
      <sz val="11"/>
      <color theme="1"/>
      <name val="Aptos Narrow"/>
      <family val="2"/>
      <scheme val="minor"/>
    </font>
    <font>
      <vertAlign val="superscript"/>
      <sz val="11"/>
      <color indexed="8"/>
      <name val="Aptos Narrow"/>
      <family val="2"/>
    </font>
    <font>
      <vertAlign val="subscript"/>
      <sz val="11"/>
      <color indexed="8"/>
      <name val="Aptos Narrow"/>
      <family val="2"/>
    </font>
    <font>
      <sz val="12"/>
      <color indexed="8"/>
      <name val="Aptos Narrow"/>
      <family val="2"/>
    </font>
    <font>
      <b/>
      <sz val="12"/>
      <color indexed="8"/>
      <name val="Aptos Narrow"/>
      <family val="2"/>
    </font>
    <font>
      <u/>
      <sz val="12"/>
      <color indexed="62"/>
      <name val="Aptos Narrow"/>
      <family val="2"/>
    </font>
    <font>
      <u/>
      <sz val="12"/>
      <color indexed="8"/>
      <name val="Aptos Narrow"/>
      <family val="2"/>
    </font>
    <font>
      <sz val="11"/>
      <color theme="1"/>
      <name val="Aptos Narrow"/>
      <family val="2"/>
      <scheme val="minor"/>
    </font>
    <font>
      <u/>
      <sz val="11"/>
      <color theme="10"/>
      <name val="Aptos Narrow"/>
      <family val="2"/>
      <scheme val="minor"/>
    </font>
    <font>
      <b/>
      <sz val="11"/>
      <color theme="1"/>
      <name val="Aptos Narrow"/>
      <family val="2"/>
      <scheme val="minor"/>
    </font>
    <font>
      <b/>
      <sz val="14"/>
      <color rgb="FF002060"/>
      <name val="Aptos Narrow"/>
      <family val="2"/>
      <scheme val="minor"/>
    </font>
    <font>
      <sz val="11"/>
      <color rgb="FF7030A0"/>
      <name val="Aptos Narrow"/>
      <family val="2"/>
      <scheme val="minor"/>
    </font>
    <font>
      <b/>
      <sz val="11"/>
      <color rgb="FF7030A0"/>
      <name val="Aptos Narrow"/>
      <family val="2"/>
      <scheme val="minor"/>
    </font>
    <font>
      <sz val="11"/>
      <color theme="10"/>
      <name val="Aptos Narrow"/>
      <family val="2"/>
      <scheme val="minor"/>
    </font>
    <font>
      <sz val="11"/>
      <color theme="1" tint="0.499984740745262"/>
      <name val="Aptos Narrow"/>
      <family val="2"/>
      <scheme val="minor"/>
    </font>
    <font>
      <sz val="10"/>
      <color theme="1"/>
      <name val="Aptos Narrow"/>
      <family val="2"/>
      <scheme val="minor"/>
    </font>
    <font>
      <b/>
      <sz val="14"/>
      <color rgb="FF7030A0"/>
      <name val="Aptos Narrow"/>
      <family val="2"/>
      <scheme val="minor"/>
    </font>
    <font>
      <sz val="12"/>
      <color theme="1"/>
      <name val="Aptos Narrow"/>
      <family val="2"/>
      <scheme val="minor"/>
    </font>
    <font>
      <sz val="8"/>
      <color indexed="8"/>
      <name val="Aptos Narrow"/>
      <family val="2"/>
    </font>
    <font>
      <sz val="8"/>
      <color theme="1"/>
      <name val="Aptos Narrow"/>
      <family val="2"/>
      <scheme val="minor"/>
    </font>
  </fonts>
  <fills count="5">
    <fill>
      <patternFill patternType="none"/>
    </fill>
    <fill>
      <patternFill patternType="gray125"/>
    </fill>
    <fill>
      <patternFill patternType="solid">
        <fgColor theme="0" tint="-0.14999847407452621"/>
        <bgColor theme="0" tint="-0.14999847407452621"/>
      </patternFill>
    </fill>
    <fill>
      <patternFill patternType="solid">
        <fgColor theme="0"/>
        <bgColor indexed="64"/>
      </patternFill>
    </fill>
    <fill>
      <patternFill patternType="solid">
        <fgColor rgb="FFFFFF00"/>
        <bgColor indexed="64"/>
      </patternFill>
    </fill>
  </fills>
  <borders count="17">
    <border>
      <left/>
      <right/>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thin">
        <color theme="1"/>
      </top>
      <bottom style="thin">
        <color theme="1"/>
      </bottom>
      <diagonal/>
    </border>
    <border>
      <left/>
      <right/>
      <top/>
      <bottom style="thin">
        <color theme="1"/>
      </bottom>
      <diagonal/>
    </border>
    <border>
      <left style="thin">
        <color indexed="64"/>
      </left>
      <right style="thin">
        <color indexed="64"/>
      </right>
      <top style="thin">
        <color indexed="64"/>
      </top>
      <bottom style="thin">
        <color indexed="64"/>
      </bottom>
      <diagonal/>
    </border>
  </borders>
  <cellStyleXfs count="4">
    <xf numFmtId="0" fontId="0" fillId="0" borderId="0"/>
    <xf numFmtId="0" fontId="8" fillId="0" borderId="0" applyNumberFormat="0" applyFill="0" applyBorder="0" applyAlignment="0" applyProtection="0"/>
    <xf numFmtId="43" fontId="7" fillId="0" borderId="0" applyFont="0" applyFill="0" applyBorder="0" applyAlignment="0" applyProtection="0"/>
    <xf numFmtId="0" fontId="8" fillId="0" borderId="0" applyNumberFormat="0" applyFill="0" applyBorder="0" applyAlignment="0" applyProtection="0"/>
  </cellStyleXfs>
  <cellXfs count="91">
    <xf numFmtId="0" fontId="0" fillId="0" borderId="0" xfId="0"/>
    <xf numFmtId="0" fontId="0" fillId="0" borderId="0" xfId="0" applyAlignment="1">
      <alignment horizontal="center"/>
    </xf>
    <xf numFmtId="0" fontId="0" fillId="0" borderId="0" xfId="0" applyAlignment="1">
      <alignment horizontal="right"/>
    </xf>
    <xf numFmtId="3" fontId="0" fillId="0" borderId="0" xfId="0" applyNumberFormat="1" applyAlignment="1">
      <alignment horizontal="center"/>
    </xf>
    <xf numFmtId="0" fontId="9" fillId="0" borderId="14" xfId="0" applyFont="1" applyBorder="1" applyAlignment="1">
      <alignment horizontal="center" vertical="center" wrapText="1"/>
    </xf>
    <xf numFmtId="0" fontId="0" fillId="2" borderId="0" xfId="0" applyFill="1" applyAlignment="1">
      <alignment horizontal="center"/>
    </xf>
    <xf numFmtId="9" fontId="0" fillId="0" borderId="0" xfId="0" applyNumberFormat="1" applyAlignment="1">
      <alignment horizontal="right"/>
    </xf>
    <xf numFmtId="1" fontId="0" fillId="0" borderId="0" xfId="0" applyNumberFormat="1" applyAlignment="1">
      <alignment horizontal="right"/>
    </xf>
    <xf numFmtId="0" fontId="0" fillId="0" borderId="0" xfId="0" quotePrefix="1"/>
    <xf numFmtId="0" fontId="0" fillId="3" borderId="0" xfId="0" applyFill="1"/>
    <xf numFmtId="0" fontId="9" fillId="3" borderId="0" xfId="0" applyFont="1" applyFill="1" applyAlignment="1">
      <alignment horizontal="center" wrapText="1"/>
    </xf>
    <xf numFmtId="0" fontId="10" fillId="0" borderId="15" xfId="0" applyFont="1" applyBorder="1" applyAlignment="1">
      <alignment horizontal="center"/>
    </xf>
    <xf numFmtId="0" fontId="9" fillId="0" borderId="0" xfId="0" applyFont="1" applyAlignment="1">
      <alignment horizontal="center" wrapText="1"/>
    </xf>
    <xf numFmtId="0" fontId="0" fillId="0" borderId="0" xfId="0" applyAlignment="1">
      <alignment horizontal="left"/>
    </xf>
    <xf numFmtId="0" fontId="11" fillId="0" borderId="0" xfId="0" applyFont="1" applyAlignment="1">
      <alignment horizontal="right"/>
    </xf>
    <xf numFmtId="165" fontId="11" fillId="0" borderId="0" xfId="0" applyNumberFormat="1" applyFont="1" applyAlignment="1">
      <alignment horizontal="center"/>
    </xf>
    <xf numFmtId="9" fontId="12" fillId="0" borderId="0" xfId="0" applyNumberFormat="1" applyFont="1" applyAlignment="1">
      <alignment horizontal="right"/>
    </xf>
    <xf numFmtId="166" fontId="12" fillId="0" borderId="0" xfId="0" applyNumberFormat="1" applyFont="1" applyAlignment="1">
      <alignment horizontal="center"/>
    </xf>
    <xf numFmtId="0" fontId="8" fillId="0" borderId="0" xfId="3"/>
    <xf numFmtId="0" fontId="13" fillId="0" borderId="0" xfId="3" applyFont="1"/>
    <xf numFmtId="3" fontId="7" fillId="2" borderId="0" xfId="3" applyNumberFormat="1" applyFont="1" applyFill="1" applyAlignment="1">
      <alignment horizontal="center"/>
    </xf>
    <xf numFmtId="14" fontId="0" fillId="0" borderId="0" xfId="0" applyNumberFormat="1" applyAlignment="1">
      <alignment horizontal="right"/>
    </xf>
    <xf numFmtId="3" fontId="14" fillId="0" borderId="0" xfId="0" applyNumberFormat="1" applyFont="1" applyAlignment="1">
      <alignment horizontal="center"/>
    </xf>
    <xf numFmtId="0" fontId="9" fillId="0" borderId="0" xfId="0" applyFont="1" applyAlignment="1" applyProtection="1">
      <alignment horizontal="right"/>
      <protection locked="0"/>
    </xf>
    <xf numFmtId="0" fontId="0" fillId="0" borderId="0" xfId="0" applyAlignment="1" applyProtection="1">
      <alignment horizontal="center"/>
      <protection locked="0"/>
    </xf>
    <xf numFmtId="0" fontId="0" fillId="0" borderId="0" xfId="0" applyProtection="1">
      <protection locked="0"/>
    </xf>
    <xf numFmtId="0" fontId="0" fillId="0" borderId="0" xfId="0" applyAlignment="1" applyProtection="1">
      <alignment horizontal="left"/>
      <protection locked="0"/>
    </xf>
    <xf numFmtId="0" fontId="0" fillId="0" borderId="0" xfId="0" applyAlignment="1" applyProtection="1">
      <alignment horizontal="right"/>
      <protection locked="0"/>
    </xf>
    <xf numFmtId="0" fontId="0" fillId="0" borderId="1" xfId="0" applyBorder="1" applyAlignment="1" applyProtection="1">
      <alignment horizontal="center" vertical="center" wrapText="1"/>
      <protection locked="0"/>
    </xf>
    <xf numFmtId="3" fontId="14" fillId="0" borderId="0" xfId="0" applyNumberFormat="1" applyFont="1" applyAlignment="1" applyProtection="1">
      <alignment horizontal="center"/>
      <protection locked="0"/>
    </xf>
    <xf numFmtId="3" fontId="0" fillId="0" borderId="0" xfId="0" applyNumberFormat="1" applyAlignment="1" applyProtection="1">
      <alignment horizontal="center"/>
      <protection locked="0"/>
    </xf>
    <xf numFmtId="0" fontId="0" fillId="0" borderId="2" xfId="0" applyBorder="1" applyAlignment="1" applyProtection="1">
      <alignment horizontal="center"/>
      <protection locked="0"/>
    </xf>
    <xf numFmtId="0" fontId="0" fillId="0" borderId="3" xfId="0" applyBorder="1" applyAlignment="1" applyProtection="1">
      <alignment horizontal="center"/>
      <protection locked="0"/>
    </xf>
    <xf numFmtId="0" fontId="0" fillId="0" borderId="4" xfId="0" applyBorder="1" applyAlignment="1" applyProtection="1">
      <alignment horizontal="center"/>
      <protection locked="0"/>
    </xf>
    <xf numFmtId="0" fontId="0" fillId="0" borderId="2" xfId="0" applyBorder="1" applyAlignment="1" applyProtection="1">
      <alignment horizontal="left"/>
      <protection locked="0"/>
    </xf>
    <xf numFmtId="0" fontId="0" fillId="0" borderId="5" xfId="0" applyBorder="1" applyAlignment="1" applyProtection="1">
      <alignment horizontal="center"/>
      <protection locked="0"/>
    </xf>
    <xf numFmtId="0" fontId="0" fillId="0" borderId="6" xfId="0" applyBorder="1" applyAlignment="1" applyProtection="1">
      <alignment horizontal="center"/>
      <protection locked="0"/>
    </xf>
    <xf numFmtId="0" fontId="0" fillId="0" borderId="5" xfId="0" applyBorder="1" applyAlignment="1" applyProtection="1">
      <alignment horizontal="left"/>
      <protection locked="0"/>
    </xf>
    <xf numFmtId="0" fontId="0" fillId="0" borderId="7" xfId="0" applyBorder="1" applyAlignment="1" applyProtection="1">
      <alignment horizontal="center"/>
      <protection locked="0"/>
    </xf>
    <xf numFmtId="0" fontId="0" fillId="0" borderId="6" xfId="0" applyBorder="1" applyProtection="1">
      <protection locked="0"/>
    </xf>
    <xf numFmtId="0" fontId="0" fillId="0" borderId="5" xfId="0" applyBorder="1" applyProtection="1">
      <protection locked="0"/>
    </xf>
    <xf numFmtId="0" fontId="0" fillId="0" borderId="8" xfId="0" applyBorder="1" applyAlignment="1" applyProtection="1">
      <alignment horizontal="center"/>
      <protection locked="0"/>
    </xf>
    <xf numFmtId="0" fontId="0" fillId="0" borderId="9" xfId="0" applyBorder="1" applyAlignment="1" applyProtection="1">
      <alignment horizontal="center"/>
      <protection locked="0"/>
    </xf>
    <xf numFmtId="0" fontId="0" fillId="0" borderId="8" xfId="0" applyBorder="1" applyAlignment="1" applyProtection="1">
      <alignment horizontal="left"/>
      <protection locked="0"/>
    </xf>
    <xf numFmtId="0" fontId="0" fillId="0" borderId="0" xfId="0" applyAlignment="1">
      <alignment horizontal="center" vertical="center" wrapText="1"/>
    </xf>
    <xf numFmtId="0" fontId="0" fillId="0" borderId="0" xfId="0" applyAlignment="1">
      <alignment horizontal="center" vertical="center"/>
    </xf>
    <xf numFmtId="0" fontId="0" fillId="0" borderId="5" xfId="0" applyBorder="1" applyAlignment="1">
      <alignment horizontal="center" wrapText="1"/>
    </xf>
    <xf numFmtId="0" fontId="0" fillId="0" borderId="6" xfId="0" applyBorder="1" applyAlignment="1">
      <alignment horizontal="center" vertical="center" wrapText="1"/>
    </xf>
    <xf numFmtId="0" fontId="0" fillId="0" borderId="10"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15" fillId="0" borderId="4" xfId="0" applyFont="1" applyBorder="1" applyAlignment="1">
      <alignment horizontal="center" vertical="center" wrapText="1"/>
    </xf>
    <xf numFmtId="0" fontId="16" fillId="0" borderId="0" xfId="0" applyFont="1" applyAlignment="1">
      <alignment horizontal="center" vertical="top" wrapText="1"/>
    </xf>
    <xf numFmtId="0" fontId="17" fillId="0" borderId="11" xfId="0" applyFont="1" applyBorder="1" applyAlignment="1">
      <alignment wrapText="1"/>
    </xf>
    <xf numFmtId="0" fontId="16" fillId="0" borderId="10" xfId="0" applyFont="1" applyBorder="1" applyAlignment="1">
      <alignment horizontal="center" vertical="center" textRotation="90"/>
    </xf>
    <xf numFmtId="0" fontId="17" fillId="0" borderId="10" xfId="0" applyFont="1" applyBorder="1" applyAlignment="1">
      <alignment wrapText="1"/>
    </xf>
    <xf numFmtId="0" fontId="0" fillId="0" borderId="12" xfId="0" applyBorder="1" applyAlignment="1">
      <alignment horizontal="center" vertical="center" wrapText="1"/>
    </xf>
    <xf numFmtId="0" fontId="0" fillId="0" borderId="11" xfId="0" applyBorder="1" applyAlignment="1">
      <alignment horizontal="center" vertical="center" wrapText="1"/>
    </xf>
    <xf numFmtId="164" fontId="14" fillId="0" borderId="0" xfId="0" applyNumberFormat="1" applyFont="1" applyAlignment="1">
      <alignment horizontal="center"/>
    </xf>
    <xf numFmtId="0" fontId="14" fillId="0" borderId="0" xfId="0" applyFont="1" applyAlignment="1">
      <alignment horizontal="center"/>
    </xf>
    <xf numFmtId="0" fontId="10" fillId="0" borderId="15" xfId="0" applyFont="1" applyBorder="1" applyAlignment="1">
      <alignment horizontal="right"/>
    </xf>
    <xf numFmtId="3" fontId="0" fillId="0" borderId="0" xfId="0" applyNumberFormat="1" applyAlignment="1">
      <alignment horizontal="right"/>
    </xf>
    <xf numFmtId="164" fontId="0" fillId="2" borderId="0" xfId="0" applyNumberFormat="1" applyFill="1" applyAlignment="1">
      <alignment horizontal="center"/>
    </xf>
    <xf numFmtId="164" fontId="0" fillId="0" borderId="0" xfId="0" applyNumberFormat="1" applyAlignment="1">
      <alignment horizontal="center"/>
    </xf>
    <xf numFmtId="3" fontId="0" fillId="0" borderId="0" xfId="0" quotePrefix="1" applyNumberFormat="1" applyAlignment="1" applyProtection="1">
      <alignment horizontal="center"/>
      <protection locked="0"/>
    </xf>
    <xf numFmtId="3" fontId="0" fillId="2" borderId="0" xfId="0" applyNumberFormat="1" applyFill="1" applyAlignment="1">
      <alignment horizontal="center"/>
    </xf>
    <xf numFmtId="3" fontId="0" fillId="2" borderId="0" xfId="2" applyNumberFormat="1" applyFont="1" applyFill="1" applyAlignment="1">
      <alignment horizontal="center" vertical="center"/>
    </xf>
    <xf numFmtId="3" fontId="0" fillId="0" borderId="0" xfId="2" applyNumberFormat="1" applyFont="1" applyAlignment="1">
      <alignment horizontal="center" vertical="center"/>
    </xf>
    <xf numFmtId="3" fontId="0" fillId="2" borderId="0" xfId="2" applyNumberFormat="1" applyFont="1" applyFill="1" applyAlignment="1">
      <alignment horizontal="center"/>
    </xf>
    <xf numFmtId="3" fontId="0" fillId="0" borderId="0" xfId="2" applyNumberFormat="1" applyFont="1" applyAlignment="1">
      <alignment horizontal="center"/>
    </xf>
    <xf numFmtId="0" fontId="0" fillId="4" borderId="16" xfId="0" applyFill="1" applyBorder="1" applyAlignment="1" applyProtection="1">
      <alignment horizontal="center"/>
      <protection locked="0"/>
    </xf>
    <xf numFmtId="14" fontId="0" fillId="4" borderId="16" xfId="0" applyNumberFormat="1" applyFill="1" applyBorder="1" applyAlignment="1" applyProtection="1">
      <alignment horizontal="center"/>
      <protection locked="0"/>
    </xf>
    <xf numFmtId="1" fontId="0" fillId="4" borderId="16" xfId="0" applyNumberFormat="1" applyFill="1" applyBorder="1" applyAlignment="1" applyProtection="1">
      <alignment horizontal="center"/>
      <protection locked="0"/>
    </xf>
    <xf numFmtId="0" fontId="9" fillId="0" borderId="8" xfId="0" applyFont="1" applyBorder="1" applyAlignment="1">
      <alignment horizontal="center"/>
    </xf>
    <xf numFmtId="0" fontId="9" fillId="0" borderId="7" xfId="0" applyFont="1" applyBorder="1" applyAlignment="1">
      <alignment horizontal="center"/>
    </xf>
    <xf numFmtId="0" fontId="9" fillId="0" borderId="0" xfId="0" applyFont="1" applyAlignment="1" applyProtection="1">
      <alignment horizontal="right"/>
      <protection locked="0"/>
    </xf>
    <xf numFmtId="0" fontId="9" fillId="0" borderId="12" xfId="0" applyFont="1" applyBorder="1" applyAlignment="1">
      <alignment horizontal="center"/>
    </xf>
    <xf numFmtId="0" fontId="9" fillId="0" borderId="13" xfId="0" applyFont="1" applyBorder="1" applyAlignment="1">
      <alignment horizontal="center"/>
    </xf>
    <xf numFmtId="0" fontId="9" fillId="0" borderId="11" xfId="0" applyFont="1" applyBorder="1" applyAlignment="1">
      <alignment horizontal="center"/>
    </xf>
    <xf numFmtId="0" fontId="10" fillId="0" borderId="12" xfId="0" applyFont="1" applyBorder="1" applyAlignment="1">
      <alignment horizontal="center"/>
    </xf>
    <xf numFmtId="0" fontId="10" fillId="0" borderId="13" xfId="0" applyFont="1" applyBorder="1" applyAlignment="1">
      <alignment horizontal="center"/>
    </xf>
    <xf numFmtId="0" fontId="10" fillId="0" borderId="11" xfId="0" applyFont="1" applyBorder="1" applyAlignment="1">
      <alignment horizontal="center"/>
    </xf>
    <xf numFmtId="0" fontId="9" fillId="0" borderId="9" xfId="0" applyFont="1" applyBorder="1" applyAlignment="1">
      <alignment horizontal="center"/>
    </xf>
    <xf numFmtId="0" fontId="0" fillId="0" borderId="13" xfId="0" applyBorder="1"/>
    <xf numFmtId="0" fontId="0" fillId="0" borderId="11" xfId="0" applyBorder="1"/>
    <xf numFmtId="0" fontId="9" fillId="0" borderId="0" xfId="0" applyFont="1" applyAlignment="1">
      <alignment horizontal="center"/>
    </xf>
    <xf numFmtId="0" fontId="10" fillId="0" borderId="0" xfId="0" applyFont="1" applyAlignment="1">
      <alignment horizontal="center"/>
    </xf>
    <xf numFmtId="1" fontId="0" fillId="0" borderId="0" xfId="0" applyNumberFormat="1" applyAlignment="1">
      <alignment horizontal="center"/>
    </xf>
    <xf numFmtId="0" fontId="0" fillId="0" borderId="0" xfId="0" applyAlignment="1">
      <alignment horizontal="center"/>
    </xf>
    <xf numFmtId="0" fontId="10" fillId="0" borderId="15" xfId="0" applyFont="1" applyBorder="1" applyAlignment="1">
      <alignment horizontal="center"/>
    </xf>
  </cellXfs>
  <cellStyles count="4">
    <cellStyle name="Hyperlink" xfId="1" xr:uid="{D54A3D09-F575-4DFE-B8AD-5608D0DD9409}"/>
    <cellStyle name="Komma" xfId="2" builtinId="3"/>
    <cellStyle name="Link" xfId="3" builtinId="8"/>
    <cellStyle name="Standard" xfId="0" builtinId="0"/>
  </cellStyles>
  <dxfs count="56">
    <dxf>
      <alignment horizontal="center" vertical="bottom" textRotation="0" wrapText="0" indent="0" justifyLastLine="0" shrinkToFit="0" readingOrder="0"/>
      <protection locked="0" hidden="0"/>
    </dxf>
    <dxf>
      <alignment horizontal="center" vertical="bottom" textRotation="0" wrapText="0" indent="0" justifyLastLine="0" shrinkToFit="0" readingOrder="0"/>
      <border diagonalUp="0" diagonalDown="0" outline="0">
        <left/>
        <right style="medium">
          <color indexed="64"/>
        </right>
        <top/>
        <bottom style="medium">
          <color indexed="64"/>
        </bottom>
      </border>
      <protection locked="0" hidden="0"/>
    </dxf>
    <dxf>
      <alignment horizontal="center" vertical="bottom" textRotation="0" wrapText="0" indent="0" justifyLastLine="0" shrinkToFit="0" readingOrder="0"/>
      <border diagonalUp="0" diagonalDown="0" outline="0">
        <left style="medium">
          <color indexed="64"/>
        </left>
        <right/>
        <top/>
        <bottom style="medium">
          <color indexed="64"/>
        </bottom>
      </border>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border diagonalUp="0" diagonalDown="0" outline="0">
        <left/>
        <right style="medium">
          <color indexed="64"/>
        </right>
        <top/>
        <bottom style="medium">
          <color indexed="64"/>
        </bottom>
      </border>
      <protection locked="0" hidden="0"/>
    </dxf>
    <dxf>
      <alignment horizontal="center" vertical="bottom" textRotation="0" wrapText="0" indent="0" justifyLastLine="0" shrinkToFit="0" readingOrder="0"/>
      <border diagonalUp="0" diagonalDown="0" outline="0">
        <left/>
        <right/>
        <top/>
        <bottom style="medium">
          <color indexed="64"/>
        </bottom>
      </border>
      <protection locked="0" hidden="0"/>
    </dxf>
    <dxf>
      <alignment horizontal="left" vertical="bottom" textRotation="0" wrapText="0" indent="0" justifyLastLine="0" shrinkToFit="0" readingOrder="0"/>
      <border diagonalUp="0" diagonalDown="0" outline="0">
        <left style="medium">
          <color indexed="64"/>
        </left>
        <right/>
        <top/>
        <bottom style="medium">
          <color indexed="64"/>
        </bottom>
      </border>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border diagonalUp="0" diagonalDown="0" outline="0">
        <left/>
        <right style="medium">
          <color indexed="64"/>
        </right>
        <top/>
        <bottom style="medium">
          <color indexed="64"/>
        </bottom>
      </border>
      <protection locked="0" hidden="0"/>
    </dxf>
    <dxf>
      <alignment horizontal="center" vertical="bottom" textRotation="0" wrapText="0" indent="0" justifyLastLine="0" shrinkToFit="0" readingOrder="0"/>
      <border diagonalUp="0" diagonalDown="0" outline="0">
        <left/>
        <right/>
        <top/>
        <bottom style="medium">
          <color indexed="64"/>
        </bottom>
      </border>
      <protection locked="0" hidden="0"/>
    </dxf>
    <dxf>
      <alignment horizontal="center" vertical="bottom" textRotation="0" wrapText="0" indent="0" justifyLastLine="0" shrinkToFit="0" readingOrder="0"/>
      <border diagonalUp="0" diagonalDown="0" outline="0">
        <left style="medium">
          <color indexed="64"/>
        </left>
        <right/>
        <top/>
        <bottom style="medium">
          <color indexed="64"/>
        </bottom>
      </border>
      <protection locked="0" hidden="0"/>
    </dxf>
    <dxf>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numFmt numFmtId="0" formatCode="General"/>
      <alignment horizontal="center" vertical="bottom" textRotation="0" wrapText="0" indent="0" justifyLastLine="0" shrinkToFit="0" readingOrder="0"/>
      <border diagonalUp="0" diagonalDown="0">
        <left style="medium">
          <color indexed="64"/>
        </left>
        <right style="medium">
          <color indexed="64"/>
        </right>
        <top/>
        <bottom/>
      </border>
      <protection locked="0" hidden="0"/>
    </dxf>
    <dxf>
      <border diagonalUp="0" diagonalDown="0">
        <left/>
        <right style="medium">
          <color indexed="64"/>
        </right>
        <top/>
        <bottom/>
      </border>
      <protection locked="0" hidden="0"/>
    </dxf>
    <dxf>
      <border diagonalUp="0" diagonalDown="0">
        <left style="medium">
          <color indexed="64"/>
        </left>
        <right/>
        <top/>
        <bottom/>
      </border>
      <protection locked="0" hidden="0"/>
    </dxf>
    <dxf>
      <font>
        <strike val="0"/>
        <outline val="0"/>
        <shadow val="0"/>
        <u val="none"/>
        <vertAlign val="baseline"/>
        <sz val="11"/>
        <color theme="1" tint="0.499984740745262"/>
        <name val="Aptos Narrow"/>
        <family val="2"/>
        <scheme val="minor"/>
      </font>
      <numFmt numFmtId="0" formatCode="General"/>
      <alignment horizontal="center" vertical="bottom" textRotation="0" wrapText="0" indent="0" justifyLastLine="0" shrinkToFit="0" readingOrder="0"/>
      <protection locked="1" hidden="0"/>
    </dxf>
    <dxf>
      <font>
        <strike val="0"/>
        <outline val="0"/>
        <shadow val="0"/>
        <u val="none"/>
        <vertAlign val="baseline"/>
        <sz val="11"/>
        <color theme="1" tint="0.499984740745262"/>
        <name val="Aptos Narrow"/>
        <family val="2"/>
        <scheme val="minor"/>
      </font>
      <numFmt numFmtId="164" formatCode="0.0"/>
      <alignment horizontal="center" vertical="bottom" textRotation="0" wrapText="0" indent="0" justifyLastLine="0" shrinkToFit="0" readingOrder="0"/>
      <protection locked="1" hidden="0"/>
    </dxf>
    <dxf>
      <border diagonalUp="0" diagonalDown="0">
        <left/>
        <right style="medium">
          <color indexed="64"/>
        </right>
        <top/>
        <bottom/>
      </border>
      <protection locked="0" hidden="0"/>
    </dxf>
    <dxf>
      <protection locked="0" hidden="0"/>
    </dxf>
    <dxf>
      <numFmt numFmtId="0" formatCode="General"/>
      <alignment horizontal="left" textRotation="0" indent="0" justifyLastLine="0" shrinkToFit="0" readingOrder="0"/>
      <border diagonalUp="0" diagonalDown="0">
        <left style="medium">
          <color indexed="64"/>
        </left>
        <right/>
        <top/>
        <bottom/>
      </border>
      <protection locked="0" hidden="0"/>
    </dxf>
    <dxf>
      <protection locked="0" hidden="0"/>
    </dxf>
    <dxf>
      <protection locked="0" hidden="0"/>
    </dxf>
    <dxf>
      <border diagonalUp="0" diagonalDown="0">
        <left/>
        <right style="medium">
          <color indexed="64"/>
        </right>
        <top/>
        <bottom/>
      </border>
      <protection locked="0" hidden="0"/>
    </dxf>
    <dxf>
      <protection locked="0" hidden="0"/>
    </dxf>
    <dxf>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protection locked="0" hidden="0"/>
    </dxf>
    <dxf>
      <protection locked="0" hidden="0"/>
    </dxf>
    <dxf>
      <font>
        <strike val="0"/>
        <outline val="0"/>
        <shadow val="0"/>
        <u val="none"/>
        <vertAlign val="baseline"/>
        <sz val="11"/>
        <color theme="1" tint="0.499984740745262"/>
        <name val="Aptos Narrow"/>
        <family val="2"/>
        <scheme val="minor"/>
      </font>
      <numFmt numFmtId="3" formatCode="#,##0"/>
      <alignment horizontal="center" vertical="bottom" textRotation="0" wrapText="0" indent="0" justifyLastLine="0" shrinkToFit="0" readingOrder="0"/>
      <protection locked="1" hidden="0"/>
    </dxf>
    <dxf>
      <protection locked="0" hidden="0"/>
    </dxf>
    <dxf>
      <font>
        <strike val="0"/>
        <outline val="0"/>
        <shadow val="0"/>
        <u val="none"/>
        <vertAlign val="baseline"/>
        <sz val="11"/>
        <color theme="1" tint="0.499984740745262"/>
        <name val="Aptos Narrow"/>
        <family val="2"/>
        <scheme val="minor"/>
      </font>
      <numFmt numFmtId="3" formatCode="#,##0"/>
      <alignment horizontal="center" vertical="bottom" textRotation="0" wrapText="0" indent="0" justifyLastLine="0" shrinkToFit="0" readingOrder="0"/>
      <protection locked="1" hidden="0"/>
    </dxf>
    <dxf>
      <protection locked="0" hidden="0"/>
    </dxf>
    <dxf>
      <font>
        <strike val="0"/>
        <outline val="0"/>
        <shadow val="0"/>
        <u val="none"/>
        <vertAlign val="baseline"/>
        <sz val="11"/>
        <color theme="1" tint="0.499984740745262"/>
        <name val="Aptos Narrow"/>
        <family val="2"/>
        <scheme val="minor"/>
      </font>
      <numFmt numFmtId="3" formatCode="#,##0"/>
      <fill>
        <patternFill patternType="solid">
          <fgColor indexed="64"/>
          <bgColor theme="0" tint="-4.9989318521683403E-2"/>
        </patternFill>
      </fill>
      <alignment horizontal="center" vertical="bottom" textRotation="0" wrapText="0" indent="0" justifyLastLine="0" shrinkToFit="0" readingOrder="0"/>
      <protection locked="0" hidden="0"/>
    </dxf>
    <dxf>
      <protection locked="0" hidden="0"/>
    </dxf>
    <dxf>
      <protection locked="0" hidden="0"/>
    </dxf>
    <dxf>
      <font>
        <color theme="1" tint="0.499984740745262"/>
      </font>
      <numFmt numFmtId="3" formatCode="#,##0"/>
      <fill>
        <patternFill patternType="solid">
          <fgColor indexed="64"/>
          <bgColor theme="0" tint="-4.9989318521683403E-2"/>
        </patternFill>
      </fill>
      <alignment horizontal="center" vertical="bottom" textRotation="0" wrapText="0" indent="0" justifyLastLine="0" shrinkToFit="0" readingOrder="0"/>
      <protection locked="1" hidden="0"/>
    </dxf>
    <dxf>
      <fill>
        <patternFill>
          <bgColor rgb="FFFFFF00"/>
        </patternFill>
      </fill>
    </dxf>
    <dxf>
      <font>
        <color theme="2"/>
      </font>
    </dxf>
    <dxf>
      <font>
        <strike/>
        <color theme="2" tint="-9.9948118533890809E-2"/>
      </font>
      <fill>
        <patternFill>
          <bgColor theme="2" tint="-0.499984740745262"/>
        </patternFill>
      </fill>
    </dxf>
    <dxf>
      <protection locked="0" hidden="0"/>
    </dxf>
    <dxf>
      <alignment horizontal="center" vertical="bottom" textRotation="0" wrapText="0" indent="0" justifyLastLine="0" shrinkToFit="0" readingOrder="0"/>
      <protection locked="0" hidden="0"/>
    </dxf>
    <dxf>
      <alignment horizontal="center" vertical="center" textRotation="0" wrapText="1" indent="0" justifyLastLine="0" shrinkToFit="0" readingOrder="0"/>
      <protection locked="0"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6.jpeg"/><Relationship Id="rId2" Type="http://schemas.openxmlformats.org/officeDocument/2006/relationships/image" Target="../media/image5.jpe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8.jpeg"/><Relationship Id="rId2" Type="http://schemas.openxmlformats.org/officeDocument/2006/relationships/image" Target="../media/image7.jpe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66675</xdr:colOff>
      <xdr:row>0</xdr:row>
      <xdr:rowOff>9525</xdr:rowOff>
    </xdr:from>
    <xdr:to>
      <xdr:col>1</xdr:col>
      <xdr:colOff>281940</xdr:colOff>
      <xdr:row>3</xdr:row>
      <xdr:rowOff>167640</xdr:rowOff>
    </xdr:to>
    <xdr:pic>
      <xdr:nvPicPr>
        <xdr:cNvPr id="1075" name="Grafik 2">
          <a:extLst>
            <a:ext uri="{FF2B5EF4-FFF2-40B4-BE49-F238E27FC236}">
              <a16:creationId xmlns:a16="http://schemas.microsoft.com/office/drawing/2014/main" id="{2789C99B-D475-687C-F569-833EBD3F2C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9525"/>
          <a:ext cx="828675"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390525</xdr:colOff>
      <xdr:row>0</xdr:row>
      <xdr:rowOff>0</xdr:rowOff>
    </xdr:from>
    <xdr:to>
      <xdr:col>11</xdr:col>
      <xdr:colOff>1158240</xdr:colOff>
      <xdr:row>3</xdr:row>
      <xdr:rowOff>167640</xdr:rowOff>
    </xdr:to>
    <xdr:pic>
      <xdr:nvPicPr>
        <xdr:cNvPr id="1076" name="Grafik 4">
          <a:extLst>
            <a:ext uri="{FF2B5EF4-FFF2-40B4-BE49-F238E27FC236}">
              <a16:creationId xmlns:a16="http://schemas.microsoft.com/office/drawing/2014/main" id="{32880DBF-26FA-D47E-3DA9-0BECD5731CE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325475" y="0"/>
          <a:ext cx="7715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38100</xdr:colOff>
      <xdr:row>0</xdr:row>
      <xdr:rowOff>0</xdr:rowOff>
    </xdr:from>
    <xdr:to>
      <xdr:col>6</xdr:col>
      <xdr:colOff>1120140</xdr:colOff>
      <xdr:row>3</xdr:row>
      <xdr:rowOff>167640</xdr:rowOff>
    </xdr:to>
    <xdr:pic>
      <xdr:nvPicPr>
        <xdr:cNvPr id="1077" name="Grafik 6">
          <a:extLst>
            <a:ext uri="{FF2B5EF4-FFF2-40B4-BE49-F238E27FC236}">
              <a16:creationId xmlns:a16="http://schemas.microsoft.com/office/drawing/2014/main" id="{043C8097-75E0-CE78-EAC0-15C81533BFA6}"/>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581650" y="0"/>
          <a:ext cx="36385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47625</xdr:colOff>
      <xdr:row>0</xdr:row>
      <xdr:rowOff>114300</xdr:rowOff>
    </xdr:from>
    <xdr:to>
      <xdr:col>2</xdr:col>
      <xdr:colOff>281940</xdr:colOff>
      <xdr:row>4</xdr:row>
      <xdr:rowOff>167640</xdr:rowOff>
    </xdr:to>
    <xdr:pic>
      <xdr:nvPicPr>
        <xdr:cNvPr id="2052" name="Grafik 1">
          <a:extLst>
            <a:ext uri="{FF2B5EF4-FFF2-40B4-BE49-F238E27FC236}">
              <a16:creationId xmlns:a16="http://schemas.microsoft.com/office/drawing/2014/main" id="{0D5191A2-3CE7-0548-4EEA-8C9FF26C8E0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9625" y="114300"/>
          <a:ext cx="809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2895600</xdr:colOff>
      <xdr:row>0</xdr:row>
      <xdr:rowOff>152400</xdr:rowOff>
    </xdr:from>
    <xdr:to>
      <xdr:col>12</xdr:col>
      <xdr:colOff>0</xdr:colOff>
      <xdr:row>5</xdr:row>
      <xdr:rowOff>19050</xdr:rowOff>
    </xdr:to>
    <xdr:pic>
      <xdr:nvPicPr>
        <xdr:cNvPr id="2053" name="Grafik 2">
          <a:extLst>
            <a:ext uri="{FF2B5EF4-FFF2-40B4-BE49-F238E27FC236}">
              <a16:creationId xmlns:a16="http://schemas.microsoft.com/office/drawing/2014/main" id="{1B63BE39-160F-BA24-89B1-C6818A495E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268450" y="152400"/>
          <a:ext cx="75247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742950</xdr:colOff>
      <xdr:row>0</xdr:row>
      <xdr:rowOff>142875</xdr:rowOff>
    </xdr:from>
    <xdr:to>
      <xdr:col>11</xdr:col>
      <xdr:colOff>2914650</xdr:colOff>
      <xdr:row>5</xdr:row>
      <xdr:rowOff>38100</xdr:rowOff>
    </xdr:to>
    <xdr:pic>
      <xdr:nvPicPr>
        <xdr:cNvPr id="2054" name="Grafik 3">
          <a:extLst>
            <a:ext uri="{FF2B5EF4-FFF2-40B4-BE49-F238E27FC236}">
              <a16:creationId xmlns:a16="http://schemas.microsoft.com/office/drawing/2014/main" id="{FD3763CB-3D1A-8F14-B2D7-86ACD01EC523}"/>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0629900" y="142875"/>
          <a:ext cx="3648075"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47625</xdr:colOff>
      <xdr:row>0</xdr:row>
      <xdr:rowOff>114300</xdr:rowOff>
    </xdr:from>
    <xdr:to>
      <xdr:col>4</xdr:col>
      <xdr:colOff>281940</xdr:colOff>
      <xdr:row>4</xdr:row>
      <xdr:rowOff>167640</xdr:rowOff>
    </xdr:to>
    <xdr:pic>
      <xdr:nvPicPr>
        <xdr:cNvPr id="3076" name="Grafik 1">
          <a:extLst>
            <a:ext uri="{FF2B5EF4-FFF2-40B4-BE49-F238E27FC236}">
              <a16:creationId xmlns:a16="http://schemas.microsoft.com/office/drawing/2014/main" id="{5CC17F63-55E2-DFE9-14DE-222D165B6D3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9625" y="114300"/>
          <a:ext cx="809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2943225</xdr:colOff>
      <xdr:row>0</xdr:row>
      <xdr:rowOff>152400</xdr:rowOff>
    </xdr:from>
    <xdr:to>
      <xdr:col>11</xdr:col>
      <xdr:colOff>0</xdr:colOff>
      <xdr:row>5</xdr:row>
      <xdr:rowOff>19050</xdr:rowOff>
    </xdr:to>
    <xdr:pic>
      <xdr:nvPicPr>
        <xdr:cNvPr id="3077" name="Grafik 2">
          <a:extLst>
            <a:ext uri="{FF2B5EF4-FFF2-40B4-BE49-F238E27FC236}">
              <a16:creationId xmlns:a16="http://schemas.microsoft.com/office/drawing/2014/main" id="{2F8D9A82-5906-FC31-C153-702D908943E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744700" y="152400"/>
          <a:ext cx="7048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666750</xdr:colOff>
      <xdr:row>0</xdr:row>
      <xdr:rowOff>142875</xdr:rowOff>
    </xdr:from>
    <xdr:to>
      <xdr:col>10</xdr:col>
      <xdr:colOff>2836545</xdr:colOff>
      <xdr:row>5</xdr:row>
      <xdr:rowOff>57150</xdr:rowOff>
    </xdr:to>
    <xdr:pic>
      <xdr:nvPicPr>
        <xdr:cNvPr id="3078" name="Grafik 3">
          <a:extLst>
            <a:ext uri="{FF2B5EF4-FFF2-40B4-BE49-F238E27FC236}">
              <a16:creationId xmlns:a16="http://schemas.microsoft.com/office/drawing/2014/main" id="{E4EE70EE-23A1-C3E6-A47E-2355598DF81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0982325" y="142875"/>
          <a:ext cx="365760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Ralph Zulehner" id="{72668B5C-0A4B-4018-AA06-082D020227BA}" userId="S::ralph.zulehner@enu.at::da918132-2026-496c-910d-def9a3da2610"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DAC0A37-148B-4498-B4A9-F7BA6735A3D8}" name="Tabelle3" displayName="Tabelle3" ref="A5:Y39" totalsRowCount="1" headerRowDxfId="55" dataDxfId="54" totalsRowDxfId="53">
  <tableColumns count="25">
    <tableColumn id="1" xr3:uid="{00000000-0010-0000-0100-000001000000}" name="Lfd. _x000a_Nummer" dataDxfId="49" totalsRowDxfId="24"/>
    <tableColumn id="2" xr3:uid="{00000000-0010-0000-0100-000002000000}" name="Gebäudebezeichnung" dataDxfId="48" totalsRowDxfId="23"/>
    <tableColumn id="3" xr3:uid="{00000000-0010-0000-0100-000003000000}" name="konditionierte Bruttogrundfläche_x000a_ [m2]" totalsRowFunction="sum" dataDxfId="47" totalsRowDxfId="22"/>
    <tableColumn id="4" xr3:uid="{00000000-0010-0000-0100-000004000000}" name="konditionierte_x000a_Nutzfläche [m2]" totalsRowFunction="sum" dataDxfId="46" totalsRowDxfId="21">
      <calculatedColumnFormula>IF(C6="","",C6*0.8)</calculatedColumnFormula>
    </tableColumn>
    <tableColumn id="5" xr3:uid="{00000000-0010-0000-0100-000005000000}" name="Jahres Verbrauch  - Wärme_x000a_[kWh]" totalsRowFunction="sum" dataDxfId="45" totalsRowDxfId="20"/>
    <tableColumn id="16" xr3:uid="{00000000-0010-0000-0100-000010000000}" name="Verbrauch EKZ_x000a_Wärme" dataDxfId="44" totalsRowDxfId="19">
      <calculatedColumnFormula>IFERROR(Eingabemaske!$E6/Eingabemaske!$C6,"k.A.")</calculatedColumnFormula>
    </tableColumn>
    <tableColumn id="6" xr3:uid="{00000000-0010-0000-0100-000006000000}" name="Jahres Verbrauch - Strom_x000a_[kWh]" totalsRowFunction="sum" dataDxfId="43" totalsRowDxfId="18"/>
    <tableColumn id="17" xr3:uid="{00000000-0010-0000-0100-000011000000}" name="Verbrauch EKZ _x000a_Strom" dataDxfId="42" totalsRowDxfId="17">
      <calculatedColumnFormula>IFERROR(Eingabemaske!$G6/Eingabemaske!$C6,"k.A.")</calculatedColumnFormula>
    </tableColumn>
    <tableColumn id="7" xr3:uid="{00000000-0010-0000-0100-000007000000}" name="Jahres Verbrauch - Kälte [kWh]" totalsRowFunction="sum" dataDxfId="41" totalsRowDxfId="16"/>
    <tableColumn id="8" xr3:uid="{00000000-0010-0000-0100-000008000000}" name="Jahres Verbrauch - Warmwasser [kWh]" totalsRowFunction="custom" dataDxfId="40" totalsRowDxfId="15">
      <totalsRowFormula>SUM(J6:J38)</totalsRowFormula>
    </tableColumn>
    <tableColumn id="10" xr3:uid="{F7BA69C5-C036-4414-AE0E-80DE758BB045}" name="DS" dataDxfId="39" totalsRowDxfId="14"/>
    <tableColumn id="9" xr3:uid="{00000000-0010-0000-0100-000009000000}" name="Link - Energieausweis" dataDxfId="38" totalsRowDxfId="13"/>
    <tableColumn id="11" xr3:uid="{00000000-0010-0000-0100-00000B000000}" name="im mehrheitlichen Eigentum? _x000a_(inkl. ausgelagerter Gesellschaften)" dataDxfId="37" totalsRowDxfId="12"/>
    <tableColumn id="12" xr3:uid="{00000000-0010-0000-0100-00000C000000}" name="Teil eines Verbands?_x000a_(bspw. Schulverband)" dataDxfId="36" totalsRowDxfId="11"/>
    <tableColumn id="13" xr3:uid="{00000000-0010-0000-0100-00000D000000}" name="gemietet?" dataDxfId="35" totalsRowDxfId="10"/>
    <tableColumn id="18" xr3:uid="{00000000-0010-0000-0100-000012000000}" name=" Relevanz Inventar " dataDxfId="34" totalsRowDxfId="9">
      <calculatedColumnFormula>IF(D6&lt;&gt;"",IF(D6&gt;250,IF(Eingabemaske!$M6="ja","anzeigen",IF(OR(Eingabemaske!$N6="ja",Eingabemaske!$O6="ja"),"anzeigen","nicht anzeigen")),"nicht anzeigen"),"")</calculatedColumnFormula>
    </tableColumn>
    <tableColumn id="14" xr3:uid="{00000000-0010-0000-0100-00000E000000}" name="OIB Version_x000a_Energieausweis " dataDxfId="33" totalsRowDxfId="8"/>
    <tableColumn id="15" xr3:uid="{00000000-0010-0000-0100-00000F000000}" name="HWBRef,RK" dataDxfId="32" totalsRowDxfId="7">
      <calculatedColumnFormula>IF(Eingabemaske!$Q6="vor 2015", "EAW zu alt - keine Berechnung möglich"," ")</calculatedColumnFormula>
    </tableColumn>
    <tableColumn id="19" xr3:uid="{00000000-0010-0000-0100-000013000000}" name=" lc" dataDxfId="31" totalsRowDxfId="6"/>
    <tableColumn id="20" xr3:uid="{00000000-0010-0000-0100-000014000000}" name="fGEE" dataDxfId="30" totalsRowDxfId="5"/>
    <tableColumn id="21" xr3:uid="{00000000-0010-0000-0100-000015000000}" name="Berechnung HWBRef,zulässig" dataDxfId="29" totalsRowDxfId="4">
      <calculatedColumnFormula>IF(Eingabemaske!$Q6=2015,25*(1+2.5/Eingabemaske!$S6),IF(Eingabemaske!$Q6=2019,25*(1+2.5/Eingabemaske!$S6),IF(Eingabemaske!$Q6=2023,21*(1+2.1/Eingabemaske!$S6)," ")))</calculatedColumnFormula>
    </tableColumn>
    <tableColumn id="22" xr3:uid="{00000000-0010-0000-0100-000016000000}" name="Berechnung NEG" dataDxfId="28" totalsRowDxfId="3">
      <calculatedColumnFormula>IF(Eingabemaske!$Q6=2015,IF(AND(Eingabemaske!$R6&lt;=U6,Eingabemaske!$T6&lt;=1.05),"NEG","kein NEG"),IF(Eingabemaske!$Q6=2019,IF(AND(Eingabemaske!$R6&lt;=U6,Eingabemaske!$T6&lt;=0.95),"NEG","kein NEG"),IF(Eingabemaske!$Q6=2023,IF(AND(Eingabemaske!$R6&lt;=U6,Eingabemaske!$T6&lt;=0.95),"NEG","kein NEG")," ")))</calculatedColumnFormula>
    </tableColumn>
    <tableColumn id="23" xr3:uid="{00000000-0010-0000-0100-000017000000}" name="ein NEG? (Stichtag 01.01.2024)" dataDxfId="27" totalsRowDxfId="2"/>
    <tableColumn id="24" xr3:uid="{00000000-0010-0000-0100-000018000000}" name="wenn ein Sozialbau, kostenneutral zu sanieren?" dataDxfId="26" totalsRowDxfId="1"/>
    <tableColumn id="26" xr3:uid="{00000000-0010-0000-0100-00001A000000}" name="Relevanz Ausgangs-basis" dataDxfId="25" totalsRowDxfId="0"/>
  </tableColumns>
  <tableStyleInfo name="TableStyleLight1"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5" dT="2025-08-12T09:32:21.40" personId="{72668B5C-0A4B-4018-AA06-082D020227BA}" id="{9AEF210D-C8B7-43D6-B02D-3F0D7518694E}">
    <text>Keine Eingabe erforderlich. Wird automatisch befüllt.</text>
  </threadedComment>
  <threadedComment ref="B5" dT="2025-08-12T09:43:12.81" personId="{72668B5C-0A4B-4018-AA06-082D020227BA}" id="{FCFAB3A6-346D-4AA3-AA82-5E8D2F10BCDA}">
    <text>Eindeutige Benennung erforderlich:
bspw. 
- Kindergarten Müllerstraße
- Feuerwehr Musterhausen
- Rathaus Musterhausen
- Wohnanlage Sonnenstraße
- ...</text>
  </threadedComment>
  <threadedComment ref="C5" dT="2025-08-12T09:43:42.99" personId="{72668B5C-0A4B-4018-AA06-082D020227BA}" id="{50A0BE49-4B2C-44B3-8F78-60EC52F88FA9}">
    <text xml:space="preserve">Bruttogrundfläche (Nutzfläche inkl. Mauerwerk).
Datenentnahme entweder aus dem Energieausweis oder vom Bauamt ausheben lassen.
Steht nur die Nutzfläche zur Verfügung, so kann diese direkt unter Spalte D „konditionierte Nutzfläche“ eingegeben werden.
Zusätzlich kann die konditionierte Nutzfläche mit 1,2 multipliziert und  hier eingegeben werden.
</text>
  </threadedComment>
  <threadedComment ref="D5" dT="2025-08-12T09:43:55.05" personId="{72668B5C-0A4B-4018-AA06-082D020227BA}" id="{94DD9540-BE14-4DB4-A46F-EE5E9806DCCC}">
    <text xml:space="preserve">Bei Eingabe der Bruttogrundfläche (Nutzfläche inkl. Mauerwerk) wird die Nutzfläche automatisch berechnet.
Steht lediglich die Nutzfläche zur Verfügung, sodann ist diese hier händisch einzugeben.
Diese Fläche kann zusätzlich mit 1,2 multipliziert und in Spalte C „konditionierte Bruttogrundfläche“ eingegeben werden.
</text>
  </threadedComment>
  <threadedComment ref="E5" dT="2025-08-12T09:44:39.72" personId="{72668B5C-0A4B-4018-AA06-082D020227BA}" id="{92FCC53F-A86A-4B20-A08A-BBB943AF6B61}">
    <text>Eingabe Wärmeverbrauch anhand von Rechnungen oder anderweitigen Aufzeichnungen. Die Abgrenzung der Daten soll von 01.01.202X bis 31.12.202X erfolgen.</text>
  </threadedComment>
  <threadedComment ref="F5" dT="2025-08-12T09:44:53.00" personId="{72668B5C-0A4B-4018-AA06-082D020227BA}" id="{85716786-D0A8-4F9B-B50D-DB87A8C592AB}">
    <text xml:space="preserve">Verbrauchs-Energiekennzahl Wärme.
Keine Eingabe erforderlich. Wird automatisch mit den Daten der Bruttogrundfläche und Wärmeverbrauch ermittelt.
</text>
  </threadedComment>
  <threadedComment ref="G5" dT="2025-08-12T09:45:04.78" personId="{72668B5C-0A4B-4018-AA06-082D020227BA}" id="{3EA78DE3-B7CC-447B-9ECC-0E9DBFEEC682}">
    <text>Eingabe Stromverbrauch anhand von Rechnungen oder anderweitigen Aufzeichnungen. Die Abgrenzung der Daten soll von 01.01.202X bis 31.12.202X erfolgen.</text>
  </threadedComment>
  <threadedComment ref="H5" dT="2025-08-12T09:45:16.07" personId="{72668B5C-0A4B-4018-AA06-082D020227BA}" id="{EDF29F0A-44C4-43D5-9A37-82D9E3304643}">
    <text xml:space="preserve">Verbrauchs-Energiekennzahl Strom.
Keine Eingabe erforderlich. Wird automatisch mit den Daten der Bruttogrundfläche und Stromverbrauch ermittelt.
</text>
  </threadedComment>
  <threadedComment ref="I5" dT="2025-08-12T09:45:28.34" personId="{72668B5C-0A4B-4018-AA06-082D020227BA}" id="{251C8649-3044-439C-AED5-B792A11FDF40}">
    <text>Eingabe Kälteverbrauch anhand von Rechnungen oder anderweitigen Aufzeichnungen. Die Abgrenzung der Daten soll von 01.01.202X bis 31.12.202X erfolgen.</text>
  </threadedComment>
  <threadedComment ref="J5" dT="2025-08-12T09:45:37.03" personId="{72668B5C-0A4B-4018-AA06-082D020227BA}" id="{58FD2C26-CDF0-4777-9851-85A13D2CFF87}">
    <text>Eingabe Warmwasserverbrauch anhand von Rechnungen oder anderweitigen Aufzeichnungen. Die Abgrenzung der Daten soll von 01.01.202X bis 31.12.202X erfolgen.</text>
  </threadedComment>
  <threadedComment ref="K5" dT="2025-08-28T09:49:03.43" personId="{72668B5C-0A4B-4018-AA06-082D020227BA}" id="{2C3DE24F-4723-4E6E-82FB-134EBFD1D358}">
    <text>Denkmalschutz:
 ja oder nein</text>
  </threadedComment>
  <threadedComment ref="L5" dT="2025-08-12T09:46:35.20" personId="{72668B5C-0A4B-4018-AA06-082D020227BA}" id="{CF81283D-5FEC-4B2F-A6EA-0091EFAE4E5E}">
    <text xml:space="preserve">URL einfügen, wo der Energieausweis veröffentlicht wurde.
WICHTIG: die gesamte URL einfügen, dh. inkl. https:
https://www.enu.at/gebaudebestandsliste/
</text>
    <extLst>
      <x:ext xmlns:xltc2="http://schemas.microsoft.com/office/spreadsheetml/2020/threadedcomments2" uri="{F7C98A9C-CBB3-438F-8F68-D28B6AF4A901}">
        <xltc2:checksum>1996481393</xltc2:checksum>
        <xltc2:hyperlink startIndex="110" length="40" url="https://www.enu.at/gebaudebestandsliste/"/>
      </x:ext>
    </extLst>
  </threadedComment>
  <threadedComment ref="M5" dT="2025-08-12T09:46:55.92" personId="{72668B5C-0A4B-4018-AA06-082D020227BA}" id="{8A4D5A56-6DEE-45BF-A626-B712CE7D6274}">
    <text>Vorausauswahl muss überschrieben werden. Dazu bitte über die Dropdownliste eine Auswahl treffen.</text>
  </threadedComment>
  <threadedComment ref="N5" dT="2025-08-12T09:47:07.74" personId="{72668B5C-0A4B-4018-AA06-082D020227BA}" id="{F918EF18-620C-435E-B77A-B79B815F3BCC}">
    <text>Vorausauswahl muss überschrieben werden. Dazu bitte über die Dropdownliste eine Auswahl treffen.</text>
  </threadedComment>
  <threadedComment ref="O5" dT="2025-08-12T09:47:18.76" personId="{72668B5C-0A4B-4018-AA06-082D020227BA}" id="{A5C6E0B6-8FB6-4696-BCF2-4BA9DED591BC}">
    <text>Vorausauswahl muss überschrieben werden. Dazu bitte über die Dropdownliste eine Auswahl treffen.</text>
  </threadedComment>
  <threadedComment ref="Q5" dT="2025-08-12T09:47:45.17" personId="{72668B5C-0A4B-4018-AA06-082D020227BA}" id="{1A2418E5-C3CB-4339-AF14-3F903742D474}">
    <text xml:space="preserve">Über die Dropdownliste ist das Jahr der OIB-Version des Energieausweises auszuwählen.
Das Jahr ist im Energieausweis auf jener Seite mit der Effizienzgrafik ganz oben, im grünen Block zu finden.
</text>
  </threadedComment>
  <threadedComment ref="R5" dT="2025-08-12T09:48:31.43" personId="{72668B5C-0A4B-4018-AA06-082D020227BA}" id="{BE9A1749-AD8F-4B21-8561-4CD71C810BDD}">
    <text xml:space="preserve">Heizwärmebedarf:
Dieser Wert ist einzugeben sofern der Energieausweis zwischen 2015 bis heute erstellt wurde. 
Der Wert ist im Energieausweis im Block „Wärme- und Energiebedarf (Referenzklima)“ zu finden.
Wenn EAW vor 2015, keine Eingabe möglich, da keine Daten vorhanden sind. Somit ist ein neuer EAW zu rechnen bzw.  in Spalte „Ist das Gebäude ein NEG? “ händisch mit ja oder nein befüllen
</text>
  </threadedComment>
  <threadedComment ref="S5" dT="2025-08-12T09:48:48.32" personId="{72668B5C-0A4B-4018-AA06-082D020227BA}" id="{46EDC765-C7C5-4E1D-89D5-096CE7224292}">
    <text xml:space="preserve">Charakteristische Länge:
Dieser Wert ist einzugeben sofern der Energieausweis zwischen 2015 bis heute erstellt wurde. 
Der Wert ist im Energieausweis im Block „Wärme- und Energiebedarf (Referenzklima)“ zu finden.
</text>
  </threadedComment>
  <threadedComment ref="T5" dT="2025-08-12T09:49:00.15" personId="{72668B5C-0A4B-4018-AA06-082D020227BA}" id="{01660178-1662-4510-8AB2-267E731383D5}">
    <text xml:space="preserve">Gesamtenergieeffizienzfaktor:
Dieser Wert ist einzugeben sofern der Energieausweis zwischen 2015 bis heute erstellt wurde. 
Der Wert ist im Energieausweis im Block „Wärme- und Energiebedarf (Referenzklima)“ zu finden.
</text>
  </threadedComment>
  <threadedComment ref="U5" dT="2025-08-12T09:49:15.39" personId="{72668B5C-0A4B-4018-AA06-082D020227BA}" id="{0A0F849C-0CF5-44CD-9AC0-EA262AFB3E78}">
    <text>Keine Eingabe erforderlich. Sofern Daten aus dem Energieausweis eingegeben wurden, wird diese Zelle automatisch berechnet.</text>
  </threadedComment>
  <threadedComment ref="V5" dT="2025-08-12T09:49:33.47" personId="{72668B5C-0A4B-4018-AA06-082D020227BA}" id="{1133D7F7-1F21-495A-BFE5-3B75F69869E3}">
    <text>Keine Eingabe erforderlich. Sofern Daten aus dem Energieausweis eingegeben wurden, wird diese Zelle automatisch berechnet.</text>
  </threadedComment>
  <threadedComment ref="W5" dT="2025-08-12T09:50:12.30" personId="{72668B5C-0A4B-4018-AA06-082D020227BA}" id="{605EAE43-3E0D-4D77-B3FF-EF081EAE4A58}">
    <text xml:space="preserve">Ist das Gebäude ein Niedrigstenergiegebäude?
Wenn Daten aus dem Energieausweis eingegeben wurden, wird diese Zelle automatisch berechnet.
Wenn keine Daten eingegeben wurden, muss die Information (ja oder nein) durch Erstellung eines neuen EAW händisch eingegeben werden.
</text>
  </threadedComment>
  <threadedComment ref="X5" dT="2025-08-12T09:51:08.83" personId="{72668B5C-0A4B-4018-AA06-082D020227BA}" id="{5847211A-04BD-4717-98B4-9FE4EF10736D}">
    <text xml:space="preserve">Über eine Dropdownliste ist „kein Sozialbau“ , „ja“ oder „nein“ auszuwählen.
Sofern die Information gemeindeintern nicht bekannt ist, muss ein Professionist zu Rate gezogen werden.
Im Zweifelsfall ist „ja“ anzugeben. Somit fällt das Gebäude unter die Renovierungspflicht.
</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table" Target="../tables/table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E5A890-BB74-4CB7-8CF1-37A290FABE24}">
  <dimension ref="A1:B32"/>
  <sheetViews>
    <sheetView workbookViewId="0">
      <selection activeCell="A13" sqref="A13"/>
    </sheetView>
  </sheetViews>
  <sheetFormatPr baseColWidth="10" defaultColWidth="11.375" defaultRowHeight="14.25"/>
  <cols>
    <col min="1" max="1" width="11.875" customWidth="1"/>
    <col min="2" max="2" width="187.125" customWidth="1"/>
  </cols>
  <sheetData>
    <row r="1" spans="1:2">
      <c r="A1" t="s">
        <v>53</v>
      </c>
    </row>
    <row r="2" spans="1:2">
      <c r="A2" t="s">
        <v>0</v>
      </c>
    </row>
    <row r="3" spans="1:2" ht="18.75" thickBot="1">
      <c r="B3" s="53" t="s">
        <v>1</v>
      </c>
    </row>
    <row r="4" spans="1:2" ht="146.44999999999999" customHeight="1" thickBot="1">
      <c r="A4" s="55" t="s">
        <v>2</v>
      </c>
      <c r="B4" s="54" t="s">
        <v>49</v>
      </c>
    </row>
    <row r="6" spans="1:2" ht="15" thickBot="1"/>
    <row r="7" spans="1:2" ht="199.15" customHeight="1" thickBot="1">
      <c r="A7" s="55" t="s">
        <v>3</v>
      </c>
      <c r="B7" s="56" t="s">
        <v>4</v>
      </c>
    </row>
    <row r="30" spans="2:2">
      <c r="B30" s="8"/>
    </row>
    <row r="31" spans="2:2">
      <c r="B31" s="8"/>
    </row>
    <row r="32" spans="2:2">
      <c r="B32" s="8"/>
    </row>
  </sheetData>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7BA6CE-B83A-4771-A465-FD2A0A408149}">
  <sheetPr>
    <pageSetUpPr fitToPage="1"/>
  </sheetPr>
  <dimension ref="A1:Z39"/>
  <sheetViews>
    <sheetView showGridLines="0" zoomScale="85" zoomScaleNormal="85" workbookViewId="0">
      <selection activeCell="E23" sqref="E23"/>
    </sheetView>
  </sheetViews>
  <sheetFormatPr baseColWidth="10" defaultColWidth="11.375" defaultRowHeight="14.25" outlineLevelCol="1"/>
  <cols>
    <col min="1" max="1" width="9.125" style="24" customWidth="1"/>
    <col min="2" max="2" width="32.125" style="24" customWidth="1"/>
    <col min="3" max="3" width="22.375" style="24" bestFit="1" customWidth="1"/>
    <col min="4" max="4" width="19.375" style="24" bestFit="1" customWidth="1"/>
    <col min="5" max="5" width="28.625" style="24" customWidth="1"/>
    <col min="6" max="6" width="9.375" style="24" customWidth="1" outlineLevel="1"/>
    <col min="7" max="7" width="28.625" style="24" customWidth="1"/>
    <col min="8" max="8" width="10.375" style="24" customWidth="1" outlineLevel="1"/>
    <col min="9" max="9" width="15.375" style="24" customWidth="1"/>
    <col min="10" max="10" width="17.625" style="24" customWidth="1"/>
    <col min="11" max="11" width="8.75" style="24" customWidth="1"/>
    <col min="12" max="12" width="17.625" style="24" customWidth="1"/>
    <col min="13" max="13" width="19" style="24" bestFit="1" customWidth="1"/>
    <col min="14" max="14" width="15.625" style="24" bestFit="1" customWidth="1"/>
    <col min="15" max="15" width="14.375" style="24" bestFit="1" customWidth="1"/>
    <col min="16" max="16" width="15.625" style="25" hidden="1" customWidth="1"/>
    <col min="17" max="17" width="14.625" style="25" customWidth="1" outlineLevel="1"/>
    <col min="18" max="18" width="11.375" style="26" customWidth="1" outlineLevel="1"/>
    <col min="19" max="19" width="11.375" style="25" customWidth="1" outlineLevel="1"/>
    <col min="20" max="20" width="13.625" style="25" customWidth="1" outlineLevel="1"/>
    <col min="21" max="21" width="13.375" style="25" customWidth="1" outlineLevel="1"/>
    <col min="22" max="23" width="11.375" style="25" customWidth="1" outlineLevel="1"/>
    <col min="24" max="24" width="13.375" style="25" customWidth="1" outlineLevel="1"/>
    <col min="25" max="25" width="13.625" style="25" hidden="1" customWidth="1" outlineLevel="1"/>
    <col min="26" max="26" width="11.375" style="25" customWidth="1" outlineLevel="1"/>
    <col min="27" max="16384" width="11.375" style="25"/>
  </cols>
  <sheetData>
    <row r="1" spans="1:25" ht="15">
      <c r="A1" s="76" t="s">
        <v>5</v>
      </c>
      <c r="B1" s="76"/>
      <c r="C1" s="71" t="s">
        <v>54</v>
      </c>
      <c r="D1" s="71">
        <v>31035</v>
      </c>
    </row>
    <row r="2" spans="1:25" ht="15.75" thickBot="1">
      <c r="A2" s="76" t="s">
        <v>6</v>
      </c>
      <c r="B2" s="76"/>
      <c r="C2" s="72">
        <v>45938</v>
      </c>
      <c r="D2" s="71" t="s">
        <v>69</v>
      </c>
    </row>
    <row r="3" spans="1:25" ht="18.75" thickBot="1">
      <c r="A3" s="27"/>
      <c r="B3" s="23" t="s">
        <v>7</v>
      </c>
      <c r="C3" s="73">
        <v>2024</v>
      </c>
      <c r="M3" s="80" t="s">
        <v>8</v>
      </c>
      <c r="N3" s="81"/>
      <c r="O3" s="82"/>
      <c r="P3"/>
      <c r="Q3"/>
      <c r="R3" s="80" t="s">
        <v>9</v>
      </c>
      <c r="S3" s="81"/>
      <c r="T3" s="81"/>
      <c r="U3" s="84"/>
      <c r="V3" s="84"/>
      <c r="W3" s="84"/>
      <c r="X3" s="85"/>
    </row>
    <row r="4" spans="1:25" ht="15.75" thickBot="1">
      <c r="M4" s="77" t="s">
        <v>10</v>
      </c>
      <c r="N4" s="78"/>
      <c r="O4" s="79"/>
      <c r="P4"/>
      <c r="Q4"/>
      <c r="R4" s="74" t="s">
        <v>11</v>
      </c>
      <c r="S4" s="83"/>
      <c r="T4" s="75"/>
      <c r="U4"/>
      <c r="V4"/>
      <c r="W4" s="74" t="s">
        <v>10</v>
      </c>
      <c r="X4" s="75"/>
    </row>
    <row r="5" spans="1:25" ht="57.75" thickBot="1">
      <c r="A5" s="44" t="s">
        <v>12</v>
      </c>
      <c r="B5" s="45" t="s">
        <v>13</v>
      </c>
      <c r="C5" s="44" t="s">
        <v>14</v>
      </c>
      <c r="D5" s="44" t="s">
        <v>15</v>
      </c>
      <c r="E5" s="44" t="s">
        <v>43</v>
      </c>
      <c r="F5" s="44" t="s">
        <v>47</v>
      </c>
      <c r="G5" s="44" t="s">
        <v>44</v>
      </c>
      <c r="H5" s="44" t="s">
        <v>48</v>
      </c>
      <c r="I5" s="44" t="s">
        <v>45</v>
      </c>
      <c r="J5" s="44" t="s">
        <v>46</v>
      </c>
      <c r="K5" s="44" t="s">
        <v>52</v>
      </c>
      <c r="L5" s="44" t="s">
        <v>16</v>
      </c>
      <c r="M5" s="46" t="s">
        <v>17</v>
      </c>
      <c r="N5" s="44" t="s">
        <v>18</v>
      </c>
      <c r="O5" s="47" t="s">
        <v>19</v>
      </c>
      <c r="P5" s="44" t="s">
        <v>20</v>
      </c>
      <c r="Q5" s="48" t="s">
        <v>21</v>
      </c>
      <c r="R5" s="49" t="s">
        <v>22</v>
      </c>
      <c r="S5" s="50" t="s">
        <v>50</v>
      </c>
      <c r="T5" s="51" t="s">
        <v>23</v>
      </c>
      <c r="U5" s="57" t="s">
        <v>24</v>
      </c>
      <c r="V5" s="58" t="s">
        <v>25</v>
      </c>
      <c r="W5" s="58" t="s">
        <v>51</v>
      </c>
      <c r="X5" s="52" t="s">
        <v>26</v>
      </c>
      <c r="Y5" s="28" t="s">
        <v>27</v>
      </c>
    </row>
    <row r="6" spans="1:25">
      <c r="A6" s="22">
        <v>1</v>
      </c>
      <c r="B6" s="30" t="s">
        <v>55</v>
      </c>
      <c r="C6" s="30">
        <v>470</v>
      </c>
      <c r="D6" s="29">
        <f t="shared" ref="D6:D38" si="0">IF(C6="","",C6*0.8)</f>
        <v>376</v>
      </c>
      <c r="E6" s="30">
        <v>54131</v>
      </c>
      <c r="F6" s="22">
        <f>IFERROR(Eingabemaske!$E6/Eingabemaske!$C6,"k.A.")</f>
        <v>115.17234042553191</v>
      </c>
      <c r="G6" s="30">
        <v>7759.14</v>
      </c>
      <c r="H6" s="22">
        <f>IFERROR(Eingabemaske!$G6/Eingabemaske!$C6,"k.A.")</f>
        <v>16.5088085106383</v>
      </c>
      <c r="I6" s="30"/>
      <c r="J6" s="65"/>
      <c r="K6" s="65"/>
      <c r="L6" s="24" t="s">
        <v>28</v>
      </c>
      <c r="M6" s="31" t="s">
        <v>29</v>
      </c>
      <c r="N6" s="32" t="s">
        <v>30</v>
      </c>
      <c r="O6" s="33" t="s">
        <v>30</v>
      </c>
      <c r="P6" s="24" t="str">
        <f>IF(D6&lt;&gt;"",IF(D6&gt;250,IF(Eingabemaske!$M6="ja","anzeigen",IF(OR(Eingabemaske!$N6="ja",Eingabemaske!$O6="ja"),"anzeigen","nicht anzeigen")),"nicht anzeigen"),"")</f>
        <v>anzeigen</v>
      </c>
      <c r="Q6" s="24"/>
      <c r="R6" s="34" t="str">
        <f>IF(Eingabemaske!$Q6="vor 2015", "EAW zu alt - keine Berechnung möglich"," ")</f>
        <v xml:space="preserve"> </v>
      </c>
      <c r="S6" s="32"/>
      <c r="T6" s="33"/>
      <c r="U6" s="59" t="str">
        <f>IF(Eingabemaske!$Q6=2015,25*(1+2.5/Eingabemaske!$S6),IF(Eingabemaske!$Q6=2019,25*(1+2.5/Eingabemaske!$S6),IF(Eingabemaske!$Q6=2023,21*(1+2.1/Eingabemaske!$S6)," ")))</f>
        <v xml:space="preserve"> </v>
      </c>
      <c r="V6" s="60" t="str">
        <f>IF(Eingabemaske!$Q6=2015,IF(AND(Eingabemaske!$R6&lt;=U6,Eingabemaske!$T6&lt;=1.05),"NEG","kein NEG"),IF(Eingabemaske!$Q6=2019,IF(AND(Eingabemaske!$R6&lt;=U6,Eingabemaske!$T6&lt;=0.95),"NEG","kein NEG"),IF(Eingabemaske!$Q6=2023,IF(AND(Eingabemaske!$R6&lt;=U6,Eingabemaske!$T6&lt;=0.95),"NEG","kein NEG")," ")))</f>
        <v xml:space="preserve"> </v>
      </c>
      <c r="W6" s="35" t="str">
        <f>IF(Eingabemaske!$V6&lt;&gt;" ",IF(Eingabemaske!$V6="NEG","ja","nein")," ")</f>
        <v xml:space="preserve"> </v>
      </c>
      <c r="X6" s="33"/>
      <c r="Y6" s="33" t="str">
        <f>IF(AND(Eingabemaske!$O6="nein",Eingabemaske!$P6="anzeigen",Eingabemaske!$W6="nein",OR(Eingabemaske!$X6="ja",Eingabemaske!$X6="kein Sozialbau")),"anzeigen","nicht anzeigen")</f>
        <v>nicht anzeigen</v>
      </c>
    </row>
    <row r="7" spans="1:25">
      <c r="A7" s="22">
        <f>IF(B7&lt;&gt;"", MAX(A$6:A6)+1, "")</f>
        <v>2</v>
      </c>
      <c r="B7" s="30" t="s">
        <v>56</v>
      </c>
      <c r="C7" s="30">
        <v>253</v>
      </c>
      <c r="D7" s="29">
        <f t="shared" si="0"/>
        <v>202.4</v>
      </c>
      <c r="E7" s="30"/>
      <c r="F7" s="22">
        <f>IFERROR(Eingabemaske!$E7/Eingabemaske!$C7,"k.A.")</f>
        <v>0</v>
      </c>
      <c r="G7" s="30"/>
      <c r="H7" s="22">
        <f>IFERROR(Eingabemaske!$G7/Eingabemaske!$C7,"k.A.")</f>
        <v>0</v>
      </c>
      <c r="I7" s="30"/>
      <c r="J7" s="30"/>
      <c r="K7" s="30"/>
      <c r="L7" s="24" t="s">
        <v>28</v>
      </c>
      <c r="M7" s="35" t="s">
        <v>29</v>
      </c>
      <c r="N7" s="24" t="s">
        <v>30</v>
      </c>
      <c r="O7" s="36" t="str">
        <f>IF(Eingabemaske!$M7="ja","nein","")</f>
        <v>nein</v>
      </c>
      <c r="P7" s="24" t="str">
        <f>IF(D7&lt;&gt;"",IF(D7&gt;250,IF(Eingabemaske!$M7="ja","anzeigen",IF(OR(Eingabemaske!$N7="ja",Eingabemaske!$O7="ja"),"anzeigen","nicht anzeigen")),"nicht anzeigen"),"")</f>
        <v>nicht anzeigen</v>
      </c>
      <c r="Q7" s="24"/>
      <c r="R7" s="37" t="str">
        <f>IF(Eingabemaske!$Q7="vor 2015", "EAW zu alt - keine Berechnung möglich"," ")</f>
        <v xml:space="preserve"> </v>
      </c>
      <c r="S7" s="24"/>
      <c r="T7" s="36"/>
      <c r="U7" s="59" t="str">
        <f>IF(Eingabemaske!$Q7=2015,25*(1+2.5/Eingabemaske!$S7),IF(Eingabemaske!$Q7=2019,25*(1+2.5/Eingabemaske!$S7),IF(Eingabemaske!$Q7=2023,21*(1+2.1/Eingabemaske!$S7)," ")))</f>
        <v xml:space="preserve"> </v>
      </c>
      <c r="V7" s="60" t="str">
        <f>IF(Eingabemaske!$Q7=2015,IF(AND(Eingabemaske!$R7&lt;=U7,Eingabemaske!$T7&lt;=1.05),"NEG","kein NEG"),IF(Eingabemaske!$Q7=2019,IF(AND(Eingabemaske!$R7&lt;=U7,Eingabemaske!$T7&lt;=0.95),"NEG","kein NEG"),IF(Eingabemaske!$Q7=2023,IF(AND(Eingabemaske!$R7&lt;=U7,Eingabemaske!$T7&lt;=0.95),"NEG","kein NEG")," ")))</f>
        <v xml:space="preserve"> </v>
      </c>
      <c r="W7" s="35" t="str">
        <f>IF(Eingabemaske!$V7&lt;&gt;" ",IF(Eingabemaske!$V7="NEG","ja","nein")," ")</f>
        <v xml:space="preserve"> </v>
      </c>
      <c r="X7" s="36"/>
      <c r="Y7" s="36" t="str">
        <f>IF(AND(Eingabemaske!$O7="nein",Eingabemaske!$P7="anzeigen",Eingabemaske!$W7="nein",OR(Eingabemaske!$X7="ja",Eingabemaske!$X7="kein Sozialbau")),"anzeigen","nicht anzeigen")</f>
        <v>nicht anzeigen</v>
      </c>
    </row>
    <row r="8" spans="1:25">
      <c r="A8" s="22">
        <f>IF(B8&lt;&gt;"", MAX(A$6:A7)+1, "")</f>
        <v>3</v>
      </c>
      <c r="B8" s="30" t="s">
        <v>57</v>
      </c>
      <c r="C8" s="30">
        <v>1071</v>
      </c>
      <c r="D8" s="29">
        <f t="shared" si="0"/>
        <v>856.80000000000007</v>
      </c>
      <c r="E8" s="30"/>
      <c r="F8" s="22">
        <f>IFERROR(Eingabemaske!$E8/Eingabemaske!$C8,"k.A.")</f>
        <v>0</v>
      </c>
      <c r="G8" s="30">
        <v>11023.518</v>
      </c>
      <c r="H8" s="22">
        <f>IFERROR(Eingabemaske!$G8/Eingabemaske!$C8,"k.A.")</f>
        <v>10.292733893557424</v>
      </c>
      <c r="I8" s="30"/>
      <c r="J8" s="30"/>
      <c r="K8" s="30"/>
      <c r="L8" s="24" t="s">
        <v>28</v>
      </c>
      <c r="M8" s="35" t="s">
        <v>29</v>
      </c>
      <c r="N8" s="24" t="s">
        <v>30</v>
      </c>
      <c r="O8" s="36" t="str">
        <f>IF(Eingabemaske!$M8="ja","nein","")</f>
        <v>nein</v>
      </c>
      <c r="P8" s="24" t="str">
        <f>IF(D8&lt;&gt;"",IF(D8&gt;250,IF(Eingabemaske!$M8="ja","anzeigen",IF(OR(Eingabemaske!$N8="ja",Eingabemaske!$O8="ja"),"anzeigen","nicht anzeigen")),"nicht anzeigen"),"")</f>
        <v>anzeigen</v>
      </c>
      <c r="Q8" s="24"/>
      <c r="R8" s="37" t="str">
        <f>IF(Eingabemaske!$Q8="vor 2015", "EAW zu alt - keine Berechnung möglich"," ")</f>
        <v xml:space="preserve"> </v>
      </c>
      <c r="S8" s="24"/>
      <c r="T8" s="36"/>
      <c r="U8" s="59" t="str">
        <f>IF(Eingabemaske!$Q8=2015,25*(1+2.5/Eingabemaske!$S8),IF(Eingabemaske!$Q8=2019,25*(1+2.5/Eingabemaske!$S8),IF(Eingabemaske!$Q8=2023,21*(1+2.1/Eingabemaske!$S8)," ")))</f>
        <v xml:space="preserve"> </v>
      </c>
      <c r="V8" s="60" t="str">
        <f>IF(Eingabemaske!$Q8=2015,IF(AND(Eingabemaske!$R8&lt;=U8,Eingabemaske!$T8&lt;=1.05),"NEG","kein NEG"),IF(Eingabemaske!$Q8=2019,IF(AND(Eingabemaske!$R8&lt;=U8,Eingabemaske!$T8&lt;=0.95),"NEG","kein NEG"),IF(Eingabemaske!$Q8=2023,IF(AND(Eingabemaske!$R8&lt;=U8,Eingabemaske!$T8&lt;=0.95),"NEG","kein NEG")," ")))</f>
        <v xml:space="preserve"> </v>
      </c>
      <c r="W8" s="35" t="str">
        <f>IF(Eingabemaske!$V8&lt;&gt;" ",IF(Eingabemaske!$V8="NEG","ja","nein")," ")</f>
        <v xml:space="preserve"> </v>
      </c>
      <c r="X8" s="36"/>
      <c r="Y8" s="36" t="str">
        <f>IF(AND(Eingabemaske!$O8="nein",Eingabemaske!$P8="anzeigen",Eingabemaske!$W8="nein",OR(Eingabemaske!$X8="ja",Eingabemaske!$X8="kein Sozialbau")),"anzeigen","nicht anzeigen")</f>
        <v>nicht anzeigen</v>
      </c>
    </row>
    <row r="9" spans="1:25">
      <c r="A9" s="22">
        <f>IF(B9&lt;&gt;"", MAX(A$6:A8)+1, "")</f>
        <v>4</v>
      </c>
      <c r="B9" s="30" t="s">
        <v>58</v>
      </c>
      <c r="C9" s="30">
        <v>2685</v>
      </c>
      <c r="D9" s="29">
        <f t="shared" si="0"/>
        <v>2148</v>
      </c>
      <c r="E9" s="30">
        <v>198166</v>
      </c>
      <c r="F9" s="22">
        <f>IFERROR(Eingabemaske!$E9/Eingabemaske!$C9,"k.A.")</f>
        <v>73.804841713221606</v>
      </c>
      <c r="G9" s="24">
        <v>15868.81</v>
      </c>
      <c r="H9" s="22" t="str">
        <f>IFERROR(Eingabemaske!#REF!/Eingabemaske!$C9,"k.A.")</f>
        <v>k.A.</v>
      </c>
      <c r="I9" s="30"/>
      <c r="J9" s="30"/>
      <c r="K9" s="30"/>
      <c r="L9" s="24" t="s">
        <v>28</v>
      </c>
      <c r="M9" s="35" t="s">
        <v>30</v>
      </c>
      <c r="N9" s="24" t="s">
        <v>29</v>
      </c>
      <c r="O9" s="36" t="s">
        <v>30</v>
      </c>
      <c r="P9" s="24" t="str">
        <f>IF(D9&lt;&gt;"",IF(D9&gt;250,IF(Eingabemaske!$M9="ja","anzeigen",IF(OR(Eingabemaske!$N9="ja",Eingabemaske!$O9="ja"),"anzeigen","nicht anzeigen")),"nicht anzeigen"),"")</f>
        <v>anzeigen</v>
      </c>
      <c r="Q9" s="24"/>
      <c r="R9" s="37" t="str">
        <f>IF(Eingabemaske!$Q9="vor 2015", "EAW zu alt - keine Berechnung möglich"," ")</f>
        <v xml:space="preserve"> </v>
      </c>
      <c r="S9" s="24"/>
      <c r="T9" s="36"/>
      <c r="U9" s="59" t="str">
        <f>IF(Eingabemaske!$Q9=2015,25*(1+2.5/Eingabemaske!$S9),IF(Eingabemaske!$Q9=2019,25*(1+2.5/Eingabemaske!$S9),IF(Eingabemaske!$Q9=2023,21*(1+2.1/Eingabemaske!$S9)," ")))</f>
        <v xml:space="preserve"> </v>
      </c>
      <c r="V9" s="60" t="str">
        <f>IF(Eingabemaske!$Q9=2015,IF(AND(Eingabemaske!$R9&lt;=U9,Eingabemaske!$T9&lt;=1.05),"NEG","kein NEG"),IF(Eingabemaske!$Q9=2019,IF(AND(Eingabemaske!$R9&lt;=U9,Eingabemaske!$T9&lt;=0.95),"NEG","kein NEG"),IF(Eingabemaske!$Q9=2023,IF(AND(Eingabemaske!$R9&lt;=U9,Eingabemaske!$T9&lt;=0.95),"NEG","kein NEG")," ")))</f>
        <v xml:space="preserve"> </v>
      </c>
      <c r="W9" s="35" t="str">
        <f>IF(Eingabemaske!$V9&lt;&gt;" ",IF(Eingabemaske!$V9="NEG","ja","nein")," ")</f>
        <v xml:space="preserve"> </v>
      </c>
      <c r="X9" s="36"/>
      <c r="Y9" s="36" t="str">
        <f>IF(AND(Eingabemaske!$O9="nein",Eingabemaske!$P9="anzeigen",Eingabemaske!$W9="nein",OR(Eingabemaske!$X9="ja",Eingabemaske!$X9="kein Sozialbau")),"anzeigen","nicht anzeigen")</f>
        <v>nicht anzeigen</v>
      </c>
    </row>
    <row r="10" spans="1:25">
      <c r="A10" s="22">
        <f>IF(B10&lt;&gt;"", MAX(A$6:A9)+1, "")</f>
        <v>5</v>
      </c>
      <c r="B10" s="30" t="s">
        <v>59</v>
      </c>
      <c r="C10" s="30">
        <v>1347</v>
      </c>
      <c r="D10" s="29">
        <f t="shared" si="0"/>
        <v>1077.6000000000001</v>
      </c>
      <c r="E10" s="30">
        <v>80773</v>
      </c>
      <c r="F10" s="22">
        <f>IFERROR(Eingabemaske!$E10/Eingabemaske!$C10,"k.A.")</f>
        <v>59.965107646622123</v>
      </c>
      <c r="G10" s="24">
        <v>5494.88</v>
      </c>
      <c r="H10" s="22" t="str">
        <f>IFERROR(Eingabemaske!#REF!/Eingabemaske!$C10,"k.A.")</f>
        <v>k.A.</v>
      </c>
      <c r="I10" s="30"/>
      <c r="J10" s="30"/>
      <c r="K10" s="30"/>
      <c r="L10" s="24" t="s">
        <v>28</v>
      </c>
      <c r="M10" s="35" t="s">
        <v>30</v>
      </c>
      <c r="N10" s="24" t="s">
        <v>29</v>
      </c>
      <c r="O10" s="36" t="s">
        <v>30</v>
      </c>
      <c r="P10" s="24" t="str">
        <f>IF(D10&lt;&gt;"",IF(D10&gt;250,IF(Eingabemaske!$M10="ja","anzeigen",IF(OR(Eingabemaske!$N10="ja",Eingabemaske!$O10="ja"),"anzeigen","nicht anzeigen")),"nicht anzeigen"),"")</f>
        <v>anzeigen</v>
      </c>
      <c r="Q10" s="24"/>
      <c r="R10" s="37" t="str">
        <f>IF(Eingabemaske!$Q10="vor 2015", "EAW zu alt - keine Berechnung möglich"," ")</f>
        <v xml:space="preserve"> </v>
      </c>
      <c r="S10" s="24"/>
      <c r="T10" s="36"/>
      <c r="U10" s="59" t="str">
        <f>IF(Eingabemaske!$Q10=2015,25*(1+2.5/Eingabemaske!$S10),IF(Eingabemaske!$Q10=2019,25*(1+2.5/Eingabemaske!$S10),IF(Eingabemaske!$Q10=2023,21*(1+2.1/Eingabemaske!$S10)," ")))</f>
        <v xml:space="preserve"> </v>
      </c>
      <c r="V10" s="60" t="str">
        <f>IF(Eingabemaske!$Q10=2015,IF(AND(Eingabemaske!$R10&lt;=U10,Eingabemaske!$T10&lt;=1.05),"NEG","kein NEG"),IF(Eingabemaske!$Q10=2019,IF(AND(Eingabemaske!$R10&lt;=U10,Eingabemaske!$T10&lt;=0.95),"NEG","kein NEG"),IF(Eingabemaske!$Q10=2023,IF(AND(Eingabemaske!$R10&lt;=U10,Eingabemaske!$T10&lt;=0.95),"NEG","kein NEG")," ")))</f>
        <v xml:space="preserve"> </v>
      </c>
      <c r="W10" s="35" t="str">
        <f>IF(Eingabemaske!$V10&lt;&gt;" ",IF(Eingabemaske!$V10="NEG","ja","nein")," ")</f>
        <v xml:space="preserve"> </v>
      </c>
      <c r="X10" s="36"/>
      <c r="Y10" s="36" t="str">
        <f>IF(AND(Eingabemaske!$O10="nein",Eingabemaske!$P10="anzeigen",Eingabemaske!$W10="nein",OR(Eingabemaske!$X10="ja",Eingabemaske!$X10="kein Sozialbau")),"anzeigen","nicht anzeigen")</f>
        <v>nicht anzeigen</v>
      </c>
    </row>
    <row r="11" spans="1:25">
      <c r="A11" s="22">
        <f>IF(B11&lt;&gt;"", MAX(A$6:A10)+1, "")</f>
        <v>6</v>
      </c>
      <c r="B11" s="30" t="s">
        <v>68</v>
      </c>
      <c r="C11" s="30">
        <v>107</v>
      </c>
      <c r="D11" s="29">
        <f>IF(C11="","",C11*0.8)</f>
        <v>85.600000000000009</v>
      </c>
      <c r="E11" s="30"/>
      <c r="F11" s="22">
        <f>IFERROR(Eingabemaske!$E11/Eingabemaske!$C11,"k.A.")</f>
        <v>0</v>
      </c>
      <c r="G11" s="30"/>
      <c r="H11" s="22">
        <f>IFERROR(Eingabemaske!$G11/Eingabemaske!$C11,"k.A.")</f>
        <v>0</v>
      </c>
      <c r="I11" s="30"/>
      <c r="J11" s="30"/>
      <c r="K11" s="30"/>
      <c r="L11" s="24" t="s">
        <v>28</v>
      </c>
      <c r="M11" s="35" t="s">
        <v>29</v>
      </c>
      <c r="N11" s="24" t="s">
        <v>30</v>
      </c>
      <c r="O11" s="36" t="str">
        <f>IF(Eingabemaske!$M11="ja","nein","")</f>
        <v>nein</v>
      </c>
      <c r="P11" s="24" t="str">
        <f>IF(D11&lt;&gt;"",IF(D11&gt;250,IF(Eingabemaske!$M11="ja","anzeigen",IF(OR(Eingabemaske!$N11="ja",Eingabemaske!$O11="ja"),"anzeigen","nicht anzeigen")),"nicht anzeigen"),"")</f>
        <v>nicht anzeigen</v>
      </c>
      <c r="Q11" s="24"/>
      <c r="R11" s="37" t="str">
        <f>IF(Eingabemaske!$Q11="vor 2015", "EAW zu alt - keine Berechnung möglich"," ")</f>
        <v xml:space="preserve"> </v>
      </c>
      <c r="S11" s="24"/>
      <c r="T11" s="36"/>
      <c r="U11" s="59" t="str">
        <f>IF(Eingabemaske!$Q11=2015,25*(1+2.5/Eingabemaske!$S11),IF(Eingabemaske!$Q11=2019,25*(1+2.5/Eingabemaske!$S11),IF(Eingabemaske!$Q11=2023,21*(1+2.1/Eingabemaske!$S11)," ")))</f>
        <v xml:space="preserve"> </v>
      </c>
      <c r="V11" s="60" t="str">
        <f>IF(Eingabemaske!$Q11=2015,IF(AND(Eingabemaske!$R11&lt;=U11,Eingabemaske!$T11&lt;=1.05),"NEG","kein NEG"),IF(Eingabemaske!$Q11=2019,IF(AND(Eingabemaske!$R11&lt;=U11,Eingabemaske!$T11&lt;=0.95),"NEG","kein NEG"),IF(Eingabemaske!$Q11=2023,IF(AND(Eingabemaske!$R11&lt;=U11,Eingabemaske!$T11&lt;=0.95),"NEG","kein NEG")," ")))</f>
        <v xml:space="preserve"> </v>
      </c>
      <c r="W11" s="35" t="str">
        <f>IF(Eingabemaske!$V11&lt;&gt;" ",IF(Eingabemaske!$V11="NEG","ja","nein")," ")</f>
        <v xml:space="preserve"> </v>
      </c>
      <c r="X11" s="36"/>
      <c r="Y11" s="36" t="str">
        <f>IF(AND(Eingabemaske!$O11="nein",Eingabemaske!$P11="anzeigen",Eingabemaske!$W11="nein",OR(Eingabemaske!$X11="ja",Eingabemaske!$X11="kein Sozialbau")),"anzeigen","nicht anzeigen")</f>
        <v>nicht anzeigen</v>
      </c>
    </row>
    <row r="12" spans="1:25">
      <c r="A12" s="22">
        <f>IF(B12&lt;&gt;"", MAX(A$6:A11)+1, "")</f>
        <v>7</v>
      </c>
      <c r="B12" s="30" t="s">
        <v>70</v>
      </c>
      <c r="C12" s="30">
        <v>325</v>
      </c>
      <c r="D12" s="29">
        <f t="shared" si="0"/>
        <v>260</v>
      </c>
      <c r="E12" s="30"/>
      <c r="F12" s="22">
        <f>IFERROR(Eingabemaske!$E12/Eingabemaske!$C12,"k.A.")</f>
        <v>0</v>
      </c>
      <c r="G12" s="30">
        <v>7746.4210000000003</v>
      </c>
      <c r="H12" s="22">
        <f>IFERROR(Eingabemaske!$G12/Eingabemaske!$C12,"k.A.")</f>
        <v>23.835141538461539</v>
      </c>
      <c r="I12" s="30"/>
      <c r="J12" s="30"/>
      <c r="K12" s="30"/>
      <c r="L12" s="24" t="s">
        <v>28</v>
      </c>
      <c r="M12" s="35" t="s">
        <v>29</v>
      </c>
      <c r="N12" s="24" t="s">
        <v>30</v>
      </c>
      <c r="O12" s="36" t="s">
        <v>30</v>
      </c>
      <c r="P12" s="24" t="str">
        <f>IF(D12&lt;&gt;"",IF(D12&gt;250,IF(Eingabemaske!$M12="ja","anzeigen",IF(OR(Eingabemaske!$N12="ja",Eingabemaske!$O12="ja"),"anzeigen","nicht anzeigen")),"nicht anzeigen"),"")</f>
        <v>anzeigen</v>
      </c>
      <c r="Q12" s="24"/>
      <c r="R12" s="37" t="str">
        <f>IF(Eingabemaske!$Q12="vor 2015", "EAW zu alt - keine Berechnung möglich"," ")</f>
        <v xml:space="preserve"> </v>
      </c>
      <c r="S12" s="24"/>
      <c r="T12" s="36"/>
      <c r="U12" s="59" t="str">
        <f>IF(Eingabemaske!$Q12=2015,25*(1+2.5/Eingabemaske!$S12),IF(Eingabemaske!$Q12=2019,25*(1+2.5/Eingabemaske!$S12),IF(Eingabemaske!$Q12=2023,21*(1+2.1/Eingabemaske!$S12)," ")))</f>
        <v xml:space="preserve"> </v>
      </c>
      <c r="V12" s="60" t="str">
        <f>IF(Eingabemaske!$Q12=2015,IF(AND(Eingabemaske!$R12&lt;=U12,Eingabemaske!$T12&lt;=1.05),"NEG","kein NEG"),IF(Eingabemaske!$Q12=2019,IF(AND(Eingabemaske!$R12&lt;=U12,Eingabemaske!$T12&lt;=0.95),"NEG","kein NEG"),IF(Eingabemaske!$Q12=2023,IF(AND(Eingabemaske!$R12&lt;=U12,Eingabemaske!$T12&lt;=0.95),"NEG","kein NEG")," ")))</f>
        <v xml:space="preserve"> </v>
      </c>
      <c r="W12" s="35" t="str">
        <f>IF(Eingabemaske!$V12&lt;&gt;" ",IF(Eingabemaske!$V12="NEG","ja","nein")," ")</f>
        <v xml:space="preserve"> </v>
      </c>
      <c r="X12" s="36"/>
      <c r="Y12" s="36" t="str">
        <f>IF(AND(Eingabemaske!$O12="nein",Eingabemaske!$P12="anzeigen",Eingabemaske!$W12="nein",OR(Eingabemaske!$X12="ja",Eingabemaske!$X12="kein Sozialbau")),"anzeigen","nicht anzeigen")</f>
        <v>nicht anzeigen</v>
      </c>
    </row>
    <row r="13" spans="1:25">
      <c r="A13" s="22">
        <f>IF(B13&lt;&gt;"", MAX(A$6:A12)+1, "")</f>
        <v>8</v>
      </c>
      <c r="B13" s="24" t="s">
        <v>67</v>
      </c>
      <c r="C13" s="30">
        <v>116</v>
      </c>
      <c r="D13" s="29">
        <f t="shared" si="0"/>
        <v>92.800000000000011</v>
      </c>
      <c r="E13" s="30"/>
      <c r="F13" s="22">
        <f>IFERROR(Eingabemaske!$E13/Eingabemaske!$C13,"k.A.")</f>
        <v>0</v>
      </c>
      <c r="G13" s="30"/>
      <c r="H13" s="22">
        <f>IFERROR(Eingabemaske!$G13/Eingabemaske!$C13,"k.A.")</f>
        <v>0</v>
      </c>
      <c r="I13" s="30"/>
      <c r="J13" s="30"/>
      <c r="K13" s="30"/>
      <c r="L13" s="24" t="s">
        <v>28</v>
      </c>
      <c r="M13" s="35" t="s">
        <v>29</v>
      </c>
      <c r="N13" s="24" t="s">
        <v>30</v>
      </c>
      <c r="O13" s="36" t="s">
        <v>30</v>
      </c>
      <c r="P13" s="24" t="str">
        <f>IF(D13&lt;&gt;"",IF(D13&gt;250,IF(Eingabemaske!$M13="ja","anzeigen",IF(OR(Eingabemaske!$N13="ja",Eingabemaske!$O13="ja"),"anzeigen","nicht anzeigen")),"nicht anzeigen"),"")</f>
        <v>nicht anzeigen</v>
      </c>
      <c r="Q13" s="24"/>
      <c r="R13" s="37" t="str">
        <f>IF(Eingabemaske!$Q13="vor 2015", "EAW zu alt - keine Berechnung möglich"," ")</f>
        <v xml:space="preserve"> </v>
      </c>
      <c r="S13" s="24"/>
      <c r="T13" s="36"/>
      <c r="U13" s="59" t="str">
        <f>IF(Eingabemaske!$Q13=2015,25*(1+2.5/Eingabemaske!$S13),IF(Eingabemaske!$Q13=2019,25*(1+2.5/Eingabemaske!$S13),IF(Eingabemaske!$Q13=2023,21*(1+2.1/Eingabemaske!$S13)," ")))</f>
        <v xml:space="preserve"> </v>
      </c>
      <c r="V13" s="60" t="str">
        <f>IF(Eingabemaske!$Q13=2015,IF(AND(Eingabemaske!$R13&lt;=U13,Eingabemaske!$T13&lt;=1.05),"NEG","kein NEG"),IF(Eingabemaske!$Q13=2019,IF(AND(Eingabemaske!$R13&lt;=U13,Eingabemaske!$T13&lt;=0.95),"NEG","kein NEG"),IF(Eingabemaske!$Q13=2023,IF(AND(Eingabemaske!$R13&lt;=U13,Eingabemaske!$T13&lt;=0.95),"NEG","kein NEG")," ")))</f>
        <v xml:space="preserve"> </v>
      </c>
      <c r="W13" s="35" t="str">
        <f>IF(Eingabemaske!$V13&lt;&gt;" ",IF(Eingabemaske!$V13="NEG","ja","nein")," ")</f>
        <v xml:space="preserve"> </v>
      </c>
      <c r="X13" s="36"/>
      <c r="Y13" s="36" t="str">
        <f>IF(AND(Eingabemaske!$O13="nein",Eingabemaske!$P13="anzeigen",Eingabemaske!$W13="nein",OR(Eingabemaske!$X13="ja",Eingabemaske!$X13="kein Sozialbau")),"anzeigen","nicht anzeigen")</f>
        <v>nicht anzeigen</v>
      </c>
    </row>
    <row r="14" spans="1:25">
      <c r="A14" s="22">
        <f>IF(B14&lt;&gt;"", MAX(A$6:A13)+1, "")</f>
        <v>9</v>
      </c>
      <c r="B14" s="24" t="s">
        <v>60</v>
      </c>
      <c r="C14" s="30">
        <v>895.62</v>
      </c>
      <c r="D14" s="29">
        <f t="shared" si="0"/>
        <v>716.49600000000009</v>
      </c>
      <c r="E14" s="30"/>
      <c r="F14" s="22">
        <f>IFERROR(Eingabemaske!$E14/Eingabemaske!$C14,"k.A.")</f>
        <v>0</v>
      </c>
      <c r="G14" s="30">
        <v>28272.406999999999</v>
      </c>
      <c r="H14" s="22">
        <f>IFERROR(Eingabemaske!$G14/Eingabemaske!$C14,"k.A.")</f>
        <v>31.567413635247089</v>
      </c>
      <c r="I14" s="30"/>
      <c r="J14" s="30"/>
      <c r="K14" s="30"/>
      <c r="L14" s="24" t="s">
        <v>28</v>
      </c>
      <c r="M14" s="35" t="s">
        <v>29</v>
      </c>
      <c r="N14" s="24" t="s">
        <v>30</v>
      </c>
      <c r="O14" s="36" t="str">
        <f>IF(Eingabemaske!$M14="ja","nein","")</f>
        <v>nein</v>
      </c>
      <c r="P14" s="24" t="str">
        <f>IF(D14&lt;&gt;"",IF(D14&gt;250,IF(Eingabemaske!$M14="ja","anzeigen",IF(OR(Eingabemaske!$N14="ja",Eingabemaske!$O14="ja"),"anzeigen","nicht anzeigen")),"nicht anzeigen"),"")</f>
        <v>anzeigen</v>
      </c>
      <c r="Q14" s="24"/>
      <c r="R14" s="37" t="str">
        <f>IF(Eingabemaske!$Q14="vor 2015", "EAW zu alt - keine Berechnung möglich"," ")</f>
        <v xml:space="preserve"> </v>
      </c>
      <c r="S14" s="24"/>
      <c r="T14" s="36"/>
      <c r="U14" s="59" t="str">
        <f>IF(Eingabemaske!$Q14=2015,25*(1+2.5/Eingabemaske!$S14),IF(Eingabemaske!$Q14=2019,25*(1+2.5/Eingabemaske!$S14),IF(Eingabemaske!$Q14=2023,21*(1+2.1/Eingabemaske!$S14)," ")))</f>
        <v xml:space="preserve"> </v>
      </c>
      <c r="V14" s="60" t="str">
        <f>IF(Eingabemaske!$Q14=2015,IF(AND(Eingabemaske!$R14&lt;=U14,Eingabemaske!$T14&lt;=1.05),"NEG","kein NEG"),IF(Eingabemaske!$Q14=2019,IF(AND(Eingabemaske!$R14&lt;=U14,Eingabemaske!$T14&lt;=0.95),"NEG","kein NEG"),IF(Eingabemaske!$Q14=2023,IF(AND(Eingabemaske!$R14&lt;=U14,Eingabemaske!$T14&lt;=0.95),"NEG","kein NEG")," ")))</f>
        <v xml:space="preserve"> </v>
      </c>
      <c r="W14" s="35" t="str">
        <f>IF(Eingabemaske!$V14&lt;&gt;" ",IF(Eingabemaske!$V14="NEG","ja","nein")," ")</f>
        <v xml:space="preserve"> </v>
      </c>
      <c r="X14" s="36"/>
      <c r="Y14" s="36" t="str">
        <f>IF(AND(Eingabemaske!$O14="nein",Eingabemaske!$P14="anzeigen",Eingabemaske!$W14="nein",OR(Eingabemaske!$X14="ja",Eingabemaske!$X14="kein Sozialbau")),"anzeigen","nicht anzeigen")</f>
        <v>nicht anzeigen</v>
      </c>
    </row>
    <row r="15" spans="1:25">
      <c r="A15" s="22">
        <f>IF(B15&lt;&gt;"", MAX(A$6:A14)+1, "")</f>
        <v>10</v>
      </c>
      <c r="B15" s="24" t="s">
        <v>61</v>
      </c>
      <c r="C15" s="30">
        <v>198</v>
      </c>
      <c r="D15" s="29">
        <f t="shared" si="0"/>
        <v>158.4</v>
      </c>
      <c r="E15" s="30"/>
      <c r="F15" s="22">
        <f>IFERROR(Eingabemaske!$E15/Eingabemaske!$C15,"k.A.")</f>
        <v>0</v>
      </c>
      <c r="G15" s="30"/>
      <c r="H15" s="22">
        <f>IFERROR(Eingabemaske!$G15/Eingabemaske!$C15,"k.A.")</f>
        <v>0</v>
      </c>
      <c r="I15" s="30"/>
      <c r="J15" s="30"/>
      <c r="K15" s="30"/>
      <c r="L15" s="24" t="s">
        <v>28</v>
      </c>
      <c r="M15" s="35" t="s">
        <v>29</v>
      </c>
      <c r="N15" s="24" t="s">
        <v>30</v>
      </c>
      <c r="O15" s="36" t="str">
        <f>IF(Eingabemaske!$M15="ja","nein","")</f>
        <v>nein</v>
      </c>
      <c r="P15" s="24" t="str">
        <f>IF(D15&lt;&gt;"",IF(D15&gt;250,IF(Eingabemaske!$M15="ja","anzeigen",IF(OR(Eingabemaske!$N15="ja",Eingabemaske!$O15="ja"),"anzeigen","nicht anzeigen")),"nicht anzeigen"),"")</f>
        <v>nicht anzeigen</v>
      </c>
      <c r="Q15" s="24"/>
      <c r="R15" s="37" t="str">
        <f>IF(Eingabemaske!$Q15="vor 2015", "EAW zu alt - keine Berechnung möglich"," ")</f>
        <v xml:space="preserve"> </v>
      </c>
      <c r="S15" s="24"/>
      <c r="T15" s="36"/>
      <c r="U15" s="59" t="str">
        <f>IF(Eingabemaske!$Q15=2015,25*(1+2.5/Eingabemaske!$S15),IF(Eingabemaske!$Q15=2019,25*(1+2.5/Eingabemaske!$S15),IF(Eingabemaske!$Q15=2023,21*(1+2.1/Eingabemaske!$S15)," ")))</f>
        <v xml:space="preserve"> </v>
      </c>
      <c r="V15" s="60" t="str">
        <f>IF(Eingabemaske!$Q15=2015,IF(AND(Eingabemaske!$R15&lt;=U15,Eingabemaske!$T15&lt;=1.05),"NEG","kein NEG"),IF(Eingabemaske!$Q15=2019,IF(AND(Eingabemaske!$R15&lt;=U15,Eingabemaske!$T15&lt;=0.95),"NEG","kein NEG"),IF(Eingabemaske!$Q15=2023,IF(AND(Eingabemaske!$R15&lt;=U15,Eingabemaske!$T15&lt;=0.95),"NEG","kein NEG")," ")))</f>
        <v xml:space="preserve"> </v>
      </c>
      <c r="W15" s="35" t="str">
        <f>IF(Eingabemaske!$V15&lt;&gt;" ",IF(Eingabemaske!$V15="NEG","ja","nein")," ")</f>
        <v xml:space="preserve"> </v>
      </c>
      <c r="X15" s="36"/>
      <c r="Y15" s="36" t="str">
        <f>IF(AND(Eingabemaske!$O15="nein",Eingabemaske!$P15="anzeigen",Eingabemaske!$W15="nein",OR(Eingabemaske!$X15="ja",Eingabemaske!$X15="kein Sozialbau")),"anzeigen","nicht anzeigen")</f>
        <v>nicht anzeigen</v>
      </c>
    </row>
    <row r="16" spans="1:25">
      <c r="A16" s="22">
        <f>IF(B16&lt;&gt;"", MAX(A$6:A15)+1, "")</f>
        <v>11</v>
      </c>
      <c r="B16" s="24" t="s">
        <v>62</v>
      </c>
      <c r="C16" s="30">
        <v>85</v>
      </c>
      <c r="D16" s="29">
        <f t="shared" si="0"/>
        <v>68</v>
      </c>
      <c r="E16" s="30"/>
      <c r="F16" s="22">
        <f>IFERROR(Eingabemaske!$E16/Eingabemaske!$C16,"k.A.")</f>
        <v>0</v>
      </c>
      <c r="G16" s="30"/>
      <c r="H16" s="22">
        <f>IFERROR(Eingabemaske!$G16/Eingabemaske!$C16,"k.A.")</f>
        <v>0</v>
      </c>
      <c r="I16" s="30"/>
      <c r="J16" s="30"/>
      <c r="K16" s="30"/>
      <c r="L16" s="24" t="s">
        <v>28</v>
      </c>
      <c r="M16" s="35" t="s">
        <v>29</v>
      </c>
      <c r="N16" s="24" t="s">
        <v>30</v>
      </c>
      <c r="O16" s="36" t="str">
        <f>IF(Eingabemaske!$M16="ja","nein","")</f>
        <v>nein</v>
      </c>
      <c r="P16" s="24" t="str">
        <f>IF(D16&lt;&gt;"",IF(D16&gt;250,IF(Eingabemaske!$M16="ja","anzeigen",IF(OR(Eingabemaske!$N16="ja",Eingabemaske!$O16="ja"),"anzeigen","nicht anzeigen")),"nicht anzeigen"),"")</f>
        <v>nicht anzeigen</v>
      </c>
      <c r="Q16" s="24"/>
      <c r="R16" s="37" t="str">
        <f>IF(Eingabemaske!$Q16="vor 2015", "EAW zu alt - keine Berechnung möglich"," ")</f>
        <v xml:space="preserve"> </v>
      </c>
      <c r="S16" s="24"/>
      <c r="T16" s="36"/>
      <c r="U16" s="59" t="str">
        <f>IF(Eingabemaske!$Q16=2015,25*(1+2.5/Eingabemaske!$S16),IF(Eingabemaske!$Q16=2019,25*(1+2.5/Eingabemaske!$S16),IF(Eingabemaske!$Q16=2023,21*(1+2.1/Eingabemaske!$S16)," ")))</f>
        <v xml:space="preserve"> </v>
      </c>
      <c r="V16" s="60" t="str">
        <f>IF(Eingabemaske!$Q16=2015,IF(AND(Eingabemaske!$R16&lt;=U16,Eingabemaske!$T16&lt;=1.05),"NEG","kein NEG"),IF(Eingabemaske!$Q16=2019,IF(AND(Eingabemaske!$R16&lt;=U16,Eingabemaske!$T16&lt;=0.95),"NEG","kein NEG"),IF(Eingabemaske!$Q16=2023,IF(AND(Eingabemaske!$R16&lt;=U16,Eingabemaske!$T16&lt;=0.95),"NEG","kein NEG")," ")))</f>
        <v xml:space="preserve"> </v>
      </c>
      <c r="W16" s="35" t="str">
        <f>IF(Eingabemaske!$V16&lt;&gt;" ",IF(Eingabemaske!$V16="NEG","ja","nein")," ")</f>
        <v xml:space="preserve"> </v>
      </c>
      <c r="X16" s="36"/>
      <c r="Y16" s="36" t="str">
        <f>IF(AND(Eingabemaske!$O16="nein",Eingabemaske!$P16="anzeigen",Eingabemaske!$W16="nein",OR(Eingabemaske!$X16="ja",Eingabemaske!$X16="kein Sozialbau")),"anzeigen","nicht anzeigen")</f>
        <v>nicht anzeigen</v>
      </c>
    </row>
    <row r="17" spans="1:25">
      <c r="A17" s="22">
        <f>IF(B17&lt;&gt;"", MAX(A$6:A16)+1, "")</f>
        <v>12</v>
      </c>
      <c r="B17" s="24" t="s">
        <v>63</v>
      </c>
      <c r="C17" s="30">
        <v>135</v>
      </c>
      <c r="D17" s="29">
        <f t="shared" si="0"/>
        <v>108</v>
      </c>
      <c r="E17" s="30"/>
      <c r="F17" s="22">
        <f>IFERROR(Eingabemaske!$E17/Eingabemaske!$C17,"k.A.")</f>
        <v>0</v>
      </c>
      <c r="G17" s="30"/>
      <c r="H17" s="22">
        <f>IFERROR(Eingabemaske!$G17/Eingabemaske!$C17,"k.A.")</f>
        <v>0</v>
      </c>
      <c r="I17" s="30"/>
      <c r="J17" s="30"/>
      <c r="K17" s="30"/>
      <c r="L17" s="24" t="s">
        <v>28</v>
      </c>
      <c r="M17" s="35" t="s">
        <v>29</v>
      </c>
      <c r="N17" s="24" t="s">
        <v>30</v>
      </c>
      <c r="O17" s="36" t="str">
        <f>IF(Eingabemaske!$M17="ja","nein","")</f>
        <v>nein</v>
      </c>
      <c r="P17" s="24" t="str">
        <f>IF(D17&lt;&gt;"",IF(D17&gt;250,IF(Eingabemaske!$M17="ja","anzeigen",IF(OR(Eingabemaske!$N17="ja",Eingabemaske!$O17="ja"),"anzeigen","nicht anzeigen")),"nicht anzeigen"),"")</f>
        <v>nicht anzeigen</v>
      </c>
      <c r="Q17" s="24"/>
      <c r="R17" s="37" t="str">
        <f>IF(Eingabemaske!$Q17="vor 2015", "EAW zu alt - keine Berechnung möglich"," ")</f>
        <v xml:space="preserve"> </v>
      </c>
      <c r="S17" s="24"/>
      <c r="T17" s="36"/>
      <c r="U17" s="59" t="str">
        <f>IF(Eingabemaske!$Q17=2015,25*(1+2.5/Eingabemaske!$S17),IF(Eingabemaske!$Q17=2019,25*(1+2.5/Eingabemaske!$S17),IF(Eingabemaske!$Q17=2023,21*(1+2.1/Eingabemaske!$S17)," ")))</f>
        <v xml:space="preserve"> </v>
      </c>
      <c r="V17" s="60" t="str">
        <f>IF(Eingabemaske!$Q17=2015,IF(AND(Eingabemaske!$R17&lt;=U17,Eingabemaske!$T17&lt;=1.05),"NEG","kein NEG"),IF(Eingabemaske!$Q17=2019,IF(AND(Eingabemaske!$R17&lt;=U17,Eingabemaske!$T17&lt;=0.95),"NEG","kein NEG"),IF(Eingabemaske!$Q17=2023,IF(AND(Eingabemaske!$R17&lt;=U17,Eingabemaske!$T17&lt;=0.95),"NEG","kein NEG")," ")))</f>
        <v xml:space="preserve"> </v>
      </c>
      <c r="W17" s="35" t="str">
        <f>IF(Eingabemaske!$V17&lt;&gt;" ",IF(Eingabemaske!$V17="NEG","ja","nein")," ")</f>
        <v xml:space="preserve"> </v>
      </c>
      <c r="X17" s="36"/>
      <c r="Y17" s="36" t="str">
        <f>IF(AND(Eingabemaske!$O17="nein",Eingabemaske!$P17="anzeigen",Eingabemaske!$W17="nein",OR(Eingabemaske!$X17="ja",Eingabemaske!$X17="kein Sozialbau")),"anzeigen","nicht anzeigen")</f>
        <v>nicht anzeigen</v>
      </c>
    </row>
    <row r="18" spans="1:25">
      <c r="A18" s="22">
        <f>IF(B18&lt;&gt;"", MAX(A$6:A17)+1, "")</f>
        <v>13</v>
      </c>
      <c r="B18" s="24" t="s">
        <v>64</v>
      </c>
      <c r="C18" s="30">
        <v>359</v>
      </c>
      <c r="D18" s="29">
        <f t="shared" si="0"/>
        <v>287.2</v>
      </c>
      <c r="E18" s="30"/>
      <c r="F18" s="22">
        <f>IFERROR(Eingabemaske!$E18/Eingabemaske!$C18,"k.A.")</f>
        <v>0</v>
      </c>
      <c r="G18" s="30">
        <v>4710.268</v>
      </c>
      <c r="H18" s="22">
        <f>IFERROR(Eingabemaske!$G18/Eingabemaske!$C18,"k.A.")</f>
        <v>13.120523676880223</v>
      </c>
      <c r="I18" s="30"/>
      <c r="J18" s="30"/>
      <c r="K18" s="30"/>
      <c r="L18" s="24" t="s">
        <v>28</v>
      </c>
      <c r="M18" s="35" t="s">
        <v>29</v>
      </c>
      <c r="N18" s="24" t="s">
        <v>30</v>
      </c>
      <c r="O18" s="36" t="str">
        <f>IF(Eingabemaske!$M18="ja","nein","")</f>
        <v>nein</v>
      </c>
      <c r="P18" s="24" t="str">
        <f>IF(D18&lt;&gt;"",IF(D18&gt;250,IF(Eingabemaske!$M18="ja","anzeigen",IF(OR(Eingabemaske!$N18="ja",Eingabemaske!$O18="ja"),"anzeigen","nicht anzeigen")),"nicht anzeigen"),"")</f>
        <v>anzeigen</v>
      </c>
      <c r="Q18" s="24"/>
      <c r="R18" s="37" t="str">
        <f>IF(Eingabemaske!$Q18="vor 2015", "EAW zu alt - keine Berechnung möglich"," ")</f>
        <v xml:space="preserve"> </v>
      </c>
      <c r="S18" s="24"/>
      <c r="T18" s="36"/>
      <c r="U18" s="59" t="str">
        <f>IF(Eingabemaske!$Q18=2015,25*(1+2.5/Eingabemaske!$S18),IF(Eingabemaske!$Q18=2019,25*(1+2.5/Eingabemaske!$S18),IF(Eingabemaske!$Q18=2023,21*(1+2.1/Eingabemaske!$S18)," ")))</f>
        <v xml:space="preserve"> </v>
      </c>
      <c r="V18" s="60" t="str">
        <f>IF(Eingabemaske!$Q18=2015,IF(AND(Eingabemaske!$R18&lt;=U18,Eingabemaske!$T18&lt;=1.05),"NEG","kein NEG"),IF(Eingabemaske!$Q18=2019,IF(AND(Eingabemaske!$R18&lt;=U18,Eingabemaske!$T18&lt;=0.95),"NEG","kein NEG"),IF(Eingabemaske!$Q18=2023,IF(AND(Eingabemaske!$R18&lt;=U18,Eingabemaske!$T18&lt;=0.95),"NEG","kein NEG")," ")))</f>
        <v xml:space="preserve"> </v>
      </c>
      <c r="W18" s="35" t="str">
        <f>IF(Eingabemaske!$V18&lt;&gt;" ",IF(Eingabemaske!$V18="NEG","ja","nein")," ")</f>
        <v xml:space="preserve"> </v>
      </c>
      <c r="X18" s="36"/>
      <c r="Y18" s="36" t="str">
        <f>IF(AND(Eingabemaske!$O18="nein",Eingabemaske!$P18="anzeigen",Eingabemaske!$W18="nein",OR(Eingabemaske!$X18="ja",Eingabemaske!$X18="kein Sozialbau")),"anzeigen","nicht anzeigen")</f>
        <v>nicht anzeigen</v>
      </c>
    </row>
    <row r="19" spans="1:25">
      <c r="A19" s="22">
        <f>IF(B19&lt;&gt;"", MAX(A$6:A18)+1, "")</f>
        <v>14</v>
      </c>
      <c r="B19" s="24" t="s">
        <v>65</v>
      </c>
      <c r="C19" s="30">
        <v>275</v>
      </c>
      <c r="D19" s="29">
        <f t="shared" si="0"/>
        <v>220</v>
      </c>
      <c r="E19" s="30"/>
      <c r="F19" s="22">
        <f>IFERROR(Eingabemaske!$E19/Eingabemaske!$C19,"k.A.")</f>
        <v>0</v>
      </c>
      <c r="G19" s="30"/>
      <c r="H19" s="22">
        <f>IFERROR(Eingabemaske!$G19/Eingabemaske!$C19,"k.A.")</f>
        <v>0</v>
      </c>
      <c r="I19" s="30"/>
      <c r="J19" s="30"/>
      <c r="K19" s="30"/>
      <c r="L19" s="24" t="s">
        <v>28</v>
      </c>
      <c r="M19" s="35" t="s">
        <v>29</v>
      </c>
      <c r="N19" s="24" t="s">
        <v>30</v>
      </c>
      <c r="O19" s="36" t="str">
        <f>IF(Eingabemaske!$M19="ja","nein","")</f>
        <v>nein</v>
      </c>
      <c r="P19" s="24" t="str">
        <f>IF(D19&lt;&gt;"",IF(D19&gt;250,IF(Eingabemaske!$M19="ja","anzeigen",IF(OR(Eingabemaske!$N19="ja",Eingabemaske!$O19="ja"),"anzeigen","nicht anzeigen")),"nicht anzeigen"),"")</f>
        <v>nicht anzeigen</v>
      </c>
      <c r="Q19" s="24"/>
      <c r="R19" s="37" t="str">
        <f>IF(Eingabemaske!$Q19="vor 2015", "EAW zu alt - keine Berechnung möglich"," ")</f>
        <v xml:space="preserve"> </v>
      </c>
      <c r="S19" s="24"/>
      <c r="T19" s="36"/>
      <c r="U19" s="59" t="str">
        <f>IF(Eingabemaske!$Q19=2015,25*(1+2.5/Eingabemaske!$S19),IF(Eingabemaske!$Q19=2019,25*(1+2.5/Eingabemaske!$S19),IF(Eingabemaske!$Q19=2023,21*(1+2.1/Eingabemaske!$S19)," ")))</f>
        <v xml:space="preserve"> </v>
      </c>
      <c r="V19" s="60" t="str">
        <f>IF(Eingabemaske!$Q19=2015,IF(AND(Eingabemaske!$R19&lt;=U19,Eingabemaske!$T19&lt;=1.05),"NEG","kein NEG"),IF(Eingabemaske!$Q19=2019,IF(AND(Eingabemaske!$R19&lt;=U19,Eingabemaske!$T19&lt;=0.95),"NEG","kein NEG"),IF(Eingabemaske!$Q19=2023,IF(AND(Eingabemaske!$R19&lt;=U19,Eingabemaske!$T19&lt;=0.95),"NEG","kein NEG")," ")))</f>
        <v xml:space="preserve"> </v>
      </c>
      <c r="W19" s="35" t="str">
        <f>IF(Eingabemaske!$V19&lt;&gt;" ",IF(Eingabemaske!$V19="NEG","ja","nein")," ")</f>
        <v xml:space="preserve"> </v>
      </c>
      <c r="X19" s="36"/>
      <c r="Y19" s="36" t="str">
        <f>IF(AND(Eingabemaske!$O19="nein",Eingabemaske!$P19="anzeigen",Eingabemaske!$W19="nein",OR(Eingabemaske!$X19="ja",Eingabemaske!$X19="kein Sozialbau")),"anzeigen","nicht anzeigen")</f>
        <v>nicht anzeigen</v>
      </c>
    </row>
    <row r="20" spans="1:25">
      <c r="A20" s="22">
        <f>IF(B20&lt;&gt;"", MAX(A$6:A19)+1, "")</f>
        <v>15</v>
      </c>
      <c r="B20" s="24" t="s">
        <v>66</v>
      </c>
      <c r="C20" s="30">
        <v>575.79999999999995</v>
      </c>
      <c r="D20" s="29">
        <f t="shared" si="0"/>
        <v>460.64</v>
      </c>
      <c r="E20" s="30">
        <v>41705</v>
      </c>
      <c r="F20" s="22">
        <f>IFERROR(Eingabemaske!$E20/Eingabemaske!$C20,"k.A.")</f>
        <v>72.429663077457462</v>
      </c>
      <c r="G20" s="30">
        <v>10803.234</v>
      </c>
      <c r="H20" s="22">
        <f>IFERROR(Eingabemaske!$G20/Eingabemaske!$C20,"k.A.")</f>
        <v>18.762129211531786</v>
      </c>
      <c r="I20" s="30"/>
      <c r="J20" s="30"/>
      <c r="K20" s="30"/>
      <c r="L20" s="24" t="s">
        <v>28</v>
      </c>
      <c r="M20" s="35" t="s">
        <v>29</v>
      </c>
      <c r="N20" s="24" t="s">
        <v>30</v>
      </c>
      <c r="O20" s="36" t="str">
        <f>IF(Eingabemaske!$M20="ja","nein","")</f>
        <v>nein</v>
      </c>
      <c r="P20" s="24" t="str">
        <f>IF(D20&lt;&gt;"",IF(D20&gt;250,IF(Eingabemaske!$M20="ja","anzeigen",IF(OR(Eingabemaske!$N20="ja",Eingabemaske!$O20="ja"),"anzeigen","nicht anzeigen")),"nicht anzeigen"),"")</f>
        <v>anzeigen</v>
      </c>
      <c r="Q20" s="24"/>
      <c r="R20" s="37" t="str">
        <f>IF(Eingabemaske!$Q20="vor 2015", "EAW zu alt - keine Berechnung möglich"," ")</f>
        <v xml:space="preserve"> </v>
      </c>
      <c r="S20" s="24"/>
      <c r="T20" s="36"/>
      <c r="U20" s="59" t="str">
        <f>IF(Eingabemaske!$Q20=2015,25*(1+2.5/Eingabemaske!$S20),IF(Eingabemaske!$Q20=2019,25*(1+2.5/Eingabemaske!$S20),IF(Eingabemaske!$Q20=2023,21*(1+2.1/Eingabemaske!$S20)," ")))</f>
        <v xml:space="preserve"> </v>
      </c>
      <c r="V20" s="60" t="str">
        <f>IF(Eingabemaske!$Q20=2015,IF(AND(Eingabemaske!$R20&lt;=U20,Eingabemaske!$T20&lt;=1.05),"NEG","kein NEG"),IF(Eingabemaske!$Q20=2019,IF(AND(Eingabemaske!$R20&lt;=U20,Eingabemaske!$T20&lt;=0.95),"NEG","kein NEG"),IF(Eingabemaske!$Q20=2023,IF(AND(Eingabemaske!$R20&lt;=U20,Eingabemaske!$T20&lt;=0.95),"NEG","kein NEG")," ")))</f>
        <v xml:space="preserve"> </v>
      </c>
      <c r="W20" s="35" t="str">
        <f>IF(Eingabemaske!$V20&lt;&gt;" ",IF(Eingabemaske!$V20="NEG","ja","nein")," ")</f>
        <v xml:space="preserve"> </v>
      </c>
      <c r="X20" s="36"/>
      <c r="Y20" s="36" t="str">
        <f>IF(AND(Eingabemaske!$O20="nein",Eingabemaske!$P20="anzeigen",Eingabemaske!$W20="nein",OR(Eingabemaske!$X20="ja",Eingabemaske!$X20="kein Sozialbau")),"anzeigen","nicht anzeigen")</f>
        <v>nicht anzeigen</v>
      </c>
    </row>
    <row r="21" spans="1:25">
      <c r="A21" s="22" t="str">
        <f>IF(B21&lt;&gt;"", MAX(A$6:A20)+1, "")</f>
        <v/>
      </c>
      <c r="C21" s="30"/>
      <c r="D21" s="29" t="str">
        <f t="shared" si="0"/>
        <v/>
      </c>
      <c r="E21" s="30"/>
      <c r="F21" s="22" t="str">
        <f>IFERROR(Eingabemaske!$E21/Eingabemaske!$C21,"k.A.")</f>
        <v>k.A.</v>
      </c>
      <c r="G21" s="30"/>
      <c r="H21" s="22" t="str">
        <f>IFERROR(Eingabemaske!$G21/Eingabemaske!$C21,"k.A.")</f>
        <v>k.A.</v>
      </c>
      <c r="I21" s="30"/>
      <c r="J21" s="30"/>
      <c r="K21" s="30"/>
      <c r="L21" s="24" t="s">
        <v>28</v>
      </c>
      <c r="M21" s="35" t="s">
        <v>29</v>
      </c>
      <c r="N21" s="24" t="s">
        <v>30</v>
      </c>
      <c r="O21" s="36" t="str">
        <f>IF(Eingabemaske!$M21="ja","nein","")</f>
        <v>nein</v>
      </c>
      <c r="P21" s="24" t="str">
        <f>IF(D21&lt;&gt;"",IF(D21&gt;250,IF(Eingabemaske!$M21="ja","anzeigen",IF(OR(Eingabemaske!$N21="ja",Eingabemaske!$O21="ja"),"anzeigen","nicht anzeigen")),"nicht anzeigen"),"")</f>
        <v/>
      </c>
      <c r="Q21" s="24"/>
      <c r="R21" s="37" t="str">
        <f>IF(Eingabemaske!$Q21="vor 2015", "EAW zu alt - keine Berechnung möglich"," ")</f>
        <v xml:space="preserve"> </v>
      </c>
      <c r="S21" s="24"/>
      <c r="T21" s="36"/>
      <c r="U21" s="59" t="str">
        <f>IF(Eingabemaske!$Q21=2015,25*(1+2.5/Eingabemaske!$S21),IF(Eingabemaske!$Q21=2019,25*(1+2.5/Eingabemaske!$S21),IF(Eingabemaske!$Q21=2023,21*(1+2.1/Eingabemaske!$S21)," ")))</f>
        <v xml:space="preserve"> </v>
      </c>
      <c r="V21" s="60" t="str">
        <f>IF(Eingabemaske!$Q21=2015,IF(AND(Eingabemaske!$R21&lt;=U21,Eingabemaske!$T21&lt;=1.05),"NEG","kein NEG"),IF(Eingabemaske!$Q21=2019,IF(AND(Eingabemaske!$R21&lt;=U21,Eingabemaske!$T21&lt;=0.95),"NEG","kein NEG"),IF(Eingabemaske!$Q21=2023,IF(AND(Eingabemaske!$R21&lt;=U21,Eingabemaske!$T21&lt;=0.95),"NEG","kein NEG")," ")))</f>
        <v xml:space="preserve"> </v>
      </c>
      <c r="W21" s="35" t="str">
        <f>IF(Eingabemaske!$V21&lt;&gt;" ",IF(Eingabemaske!$V21="NEG","ja","nein")," ")</f>
        <v xml:space="preserve"> </v>
      </c>
      <c r="X21" s="36"/>
      <c r="Y21" s="36" t="str">
        <f>IF(AND(Eingabemaske!$O21="nein",Eingabemaske!$P21="anzeigen",Eingabemaske!$W21="nein",OR(Eingabemaske!$X21="ja",Eingabemaske!$X21="kein Sozialbau")),"anzeigen","nicht anzeigen")</f>
        <v>nicht anzeigen</v>
      </c>
    </row>
    <row r="22" spans="1:25">
      <c r="A22" s="22" t="str">
        <f>IF(B22&lt;&gt;"", MAX(A$6:A21)+1, "")</f>
        <v/>
      </c>
      <c r="C22" s="30"/>
      <c r="D22" s="29" t="str">
        <f>IF(C22="","",C22*0.8)</f>
        <v/>
      </c>
      <c r="E22" s="30"/>
      <c r="F22" s="22" t="str">
        <f>IFERROR(Eingabemaske!$E22/Eingabemaske!$C22,"k.A.")</f>
        <v>k.A.</v>
      </c>
      <c r="G22" s="30"/>
      <c r="H22" s="22" t="str">
        <f>IFERROR(Eingabemaske!$G22/Eingabemaske!$C22,"k.A.")</f>
        <v>k.A.</v>
      </c>
      <c r="I22" s="30"/>
      <c r="J22" s="30"/>
      <c r="K22" s="30"/>
      <c r="L22" s="24" t="s">
        <v>28</v>
      </c>
      <c r="M22" s="35" t="s">
        <v>29</v>
      </c>
      <c r="N22" s="24" t="s">
        <v>30</v>
      </c>
      <c r="O22" s="36" t="str">
        <f>IF(Eingabemaske!$M22="ja","nein","")</f>
        <v>nein</v>
      </c>
      <c r="P22" s="24" t="str">
        <f>IF(D22&lt;&gt;"",IF(D22&gt;250,IF(Eingabemaske!$M22="ja","anzeigen",IF(OR(Eingabemaske!$N22="ja",Eingabemaske!$O22="ja"),"anzeigen","nicht anzeigen")),"nicht anzeigen"),"")</f>
        <v/>
      </c>
      <c r="Q22" s="24"/>
      <c r="R22" s="37" t="str">
        <f>IF(Eingabemaske!$Q22="vor 2015", "EAW zu alt - keine Berechnung möglich"," ")</f>
        <v xml:space="preserve"> </v>
      </c>
      <c r="S22" s="24"/>
      <c r="T22" s="36"/>
      <c r="U22" s="59" t="str">
        <f>IF(Eingabemaske!$Q22=2015,25*(1+2.5/Eingabemaske!$S22),IF(Eingabemaske!$Q22=2019,25*(1+2.5/Eingabemaske!$S22),IF(Eingabemaske!$Q22=2023,21*(1+2.1/Eingabemaske!$S22)," ")))</f>
        <v xml:space="preserve"> </v>
      </c>
      <c r="V22" s="60" t="str">
        <f>IF(Eingabemaske!$Q22=2015,IF(AND(Eingabemaske!$R22&lt;=U22,Eingabemaske!$T22&lt;=1.05),"NEG","kein NEG"),IF(Eingabemaske!$Q22=2019,IF(AND(Eingabemaske!$R22&lt;=U22,Eingabemaske!$T22&lt;=0.95),"NEG","kein NEG"),IF(Eingabemaske!$Q22=2023,IF(AND(Eingabemaske!$R22&lt;=U22,Eingabemaske!$T22&lt;=0.95),"NEG","kein NEG")," ")))</f>
        <v xml:space="preserve"> </v>
      </c>
      <c r="W22" s="35" t="str">
        <f>IF(Eingabemaske!$V22&lt;&gt;" ",IF(Eingabemaske!$V22="NEG","ja","nein")," ")</f>
        <v xml:space="preserve"> </v>
      </c>
      <c r="X22" s="36"/>
      <c r="Y22" s="36" t="str">
        <f>IF(AND(Eingabemaske!$O22="nein",Eingabemaske!$P22="anzeigen",Eingabemaske!$W22="nein",OR(Eingabemaske!$X22="ja",Eingabemaske!$X22="kein Sozialbau")),"anzeigen","nicht anzeigen")</f>
        <v>nicht anzeigen</v>
      </c>
    </row>
    <row r="23" spans="1:25">
      <c r="A23" s="22" t="str">
        <f>IF(B23&lt;&gt;"", MAX(A$6:A22)+1, "")</f>
        <v/>
      </c>
      <c r="C23" s="30"/>
      <c r="D23" s="29" t="str">
        <f t="shared" si="0"/>
        <v/>
      </c>
      <c r="E23" s="30"/>
      <c r="F23" s="22" t="str">
        <f>IFERROR(Eingabemaske!$E23/Eingabemaske!$C23,"k.A.")</f>
        <v>k.A.</v>
      </c>
      <c r="G23" s="30"/>
      <c r="H23" s="22" t="str">
        <f>IFERROR(Eingabemaske!$G23/Eingabemaske!$C23,"k.A.")</f>
        <v>k.A.</v>
      </c>
      <c r="I23" s="30"/>
      <c r="J23" s="30"/>
      <c r="K23" s="30"/>
      <c r="L23" s="24" t="s">
        <v>28</v>
      </c>
      <c r="M23" s="35" t="s">
        <v>29</v>
      </c>
      <c r="N23" s="24" t="s">
        <v>30</v>
      </c>
      <c r="O23" s="36" t="str">
        <f>IF(Eingabemaske!$M23="ja","nein","")</f>
        <v>nein</v>
      </c>
      <c r="P23" s="24" t="str">
        <f>IF(D23&lt;&gt;"",IF(D23&gt;250,IF(Eingabemaske!$M23="ja","anzeigen",IF(OR(Eingabemaske!$N23="ja",Eingabemaske!$O23="ja"),"anzeigen","nicht anzeigen")),"nicht anzeigen"),"")</f>
        <v/>
      </c>
      <c r="Q23" s="24"/>
      <c r="R23" s="37" t="str">
        <f>IF(Eingabemaske!$Q23="vor 2015", "EAW zu alt - keine Berechnung möglich"," ")</f>
        <v xml:space="preserve"> </v>
      </c>
      <c r="S23" s="24"/>
      <c r="T23" s="36"/>
      <c r="U23" s="59" t="str">
        <f>IF(Eingabemaske!$Q23=2015,25*(1+2.5/Eingabemaske!$S23),IF(Eingabemaske!$Q23=2019,25*(1+2.5/Eingabemaske!$S23),IF(Eingabemaske!$Q23=2023,21*(1+2.1/Eingabemaske!$S23)," ")))</f>
        <v xml:space="preserve"> </v>
      </c>
      <c r="V23" s="60" t="str">
        <f>IF(Eingabemaske!$Q23=2015,IF(AND(Eingabemaske!$R23&lt;=U23,Eingabemaske!$T23&lt;=1.05),"NEG","kein NEG"),IF(Eingabemaske!$Q23=2019,IF(AND(Eingabemaske!$R23&lt;=U23,Eingabemaske!$T23&lt;=0.95),"NEG","kein NEG"),IF(Eingabemaske!$Q23=2023,IF(AND(Eingabemaske!$R23&lt;=U23,Eingabemaske!$T23&lt;=0.95),"NEG","kein NEG")," ")))</f>
        <v xml:space="preserve"> </v>
      </c>
      <c r="W23" s="35" t="str">
        <f>IF(Eingabemaske!$V23&lt;&gt;" ",IF(Eingabemaske!$V23="NEG","ja","nein")," ")</f>
        <v xml:space="preserve"> </v>
      </c>
      <c r="X23" s="36"/>
      <c r="Y23" s="36" t="str">
        <f>IF(AND(Eingabemaske!$O23="nein",Eingabemaske!$P23="anzeigen",Eingabemaske!$W23="nein",OR(Eingabemaske!$X23="ja",Eingabemaske!$X23="kein Sozialbau")),"anzeigen","nicht anzeigen")</f>
        <v>nicht anzeigen</v>
      </c>
    </row>
    <row r="24" spans="1:25">
      <c r="A24" s="22" t="str">
        <f>IF(B24&lt;&gt;"", MAX(A$6:A23)+1, "")</f>
        <v/>
      </c>
      <c r="C24" s="30"/>
      <c r="D24" s="29" t="str">
        <f t="shared" si="0"/>
        <v/>
      </c>
      <c r="E24" s="30"/>
      <c r="F24" s="22" t="str">
        <f>IFERROR(Eingabemaske!$E24/Eingabemaske!$C24,"k.A.")</f>
        <v>k.A.</v>
      </c>
      <c r="G24" s="30"/>
      <c r="H24" s="22" t="str">
        <f>IFERROR(Eingabemaske!$G24/Eingabemaske!$C24,"k.A.")</f>
        <v>k.A.</v>
      </c>
      <c r="I24" s="30"/>
      <c r="J24" s="30"/>
      <c r="K24" s="30"/>
      <c r="L24" s="24" t="s">
        <v>28</v>
      </c>
      <c r="M24" s="35" t="s">
        <v>29</v>
      </c>
      <c r="N24" s="24" t="s">
        <v>30</v>
      </c>
      <c r="O24" s="36" t="str">
        <f>IF(Eingabemaske!$M24="ja","nein","")</f>
        <v>nein</v>
      </c>
      <c r="P24" s="24" t="str">
        <f>IF(D24&lt;&gt;"",IF(D24&gt;250,IF(Eingabemaske!$M24="ja","anzeigen",IF(OR(Eingabemaske!$N24="ja",Eingabemaske!$O24="ja"),"anzeigen","nicht anzeigen")),"nicht anzeigen"),"")</f>
        <v/>
      </c>
      <c r="Q24" s="24"/>
      <c r="R24" s="37" t="str">
        <f>IF(Eingabemaske!$Q24="vor 2015", "EAW zu alt - keine Berechnung möglich"," ")</f>
        <v xml:space="preserve"> </v>
      </c>
      <c r="S24" s="24"/>
      <c r="T24" s="36"/>
      <c r="U24" s="59" t="str">
        <f>IF(Eingabemaske!$Q24=2015,25*(1+2.5/Eingabemaske!$S24),IF(Eingabemaske!$Q24=2019,25*(1+2.5/Eingabemaske!$S24),IF(Eingabemaske!$Q24=2023,21*(1+2.1/Eingabemaske!$S24)," ")))</f>
        <v xml:space="preserve"> </v>
      </c>
      <c r="V24" s="60" t="str">
        <f>IF(Eingabemaske!$Q24=2015,IF(AND(Eingabemaske!$R24&lt;=U24,Eingabemaske!$T24&lt;=1.05),"NEG","kein NEG"),IF(Eingabemaske!$Q24=2019,IF(AND(Eingabemaske!$R24&lt;=U24,Eingabemaske!$T24&lt;=0.95),"NEG","kein NEG"),IF(Eingabemaske!$Q24=2023,IF(AND(Eingabemaske!$R24&lt;=U24,Eingabemaske!$T24&lt;=0.95),"NEG","kein NEG")," ")))</f>
        <v xml:space="preserve"> </v>
      </c>
      <c r="W24" s="35" t="str">
        <f>IF(Eingabemaske!$V24&lt;&gt;" ",IF(Eingabemaske!$V24="NEG","ja","nein")," ")</f>
        <v xml:space="preserve"> </v>
      </c>
      <c r="X24" s="36"/>
      <c r="Y24" s="36" t="str">
        <f>IF(AND(Eingabemaske!$O24="nein",Eingabemaske!$P24="anzeigen",Eingabemaske!$W24="nein",OR(Eingabemaske!$X24="ja",Eingabemaske!$X24="kein Sozialbau")),"anzeigen","nicht anzeigen")</f>
        <v>nicht anzeigen</v>
      </c>
    </row>
    <row r="25" spans="1:25">
      <c r="A25" s="22" t="str">
        <f>IF(B25&lt;&gt;"", MAX(A$6:A24)+1, "")</f>
        <v/>
      </c>
      <c r="C25" s="30"/>
      <c r="D25" s="29" t="str">
        <f t="shared" si="0"/>
        <v/>
      </c>
      <c r="E25" s="30"/>
      <c r="F25" s="22" t="str">
        <f>IFERROR(Eingabemaske!$E25/Eingabemaske!$C25,"k.A.")</f>
        <v>k.A.</v>
      </c>
      <c r="G25" s="30"/>
      <c r="H25" s="22" t="str">
        <f>IFERROR(Eingabemaske!$G25/Eingabemaske!$C25,"k.A.")</f>
        <v>k.A.</v>
      </c>
      <c r="I25" s="30"/>
      <c r="J25" s="30"/>
      <c r="K25" s="30"/>
      <c r="L25" s="24" t="s">
        <v>28</v>
      </c>
      <c r="M25" s="35" t="s">
        <v>29</v>
      </c>
      <c r="N25" s="24" t="s">
        <v>30</v>
      </c>
      <c r="O25" s="36" t="str">
        <f>IF(Eingabemaske!$M25="ja","nein","")</f>
        <v>nein</v>
      </c>
      <c r="P25" s="24" t="str">
        <f>IF(D25&lt;&gt;"",IF(D25&gt;250,IF(Eingabemaske!$M25="ja","anzeigen",IF(OR(Eingabemaske!$N25="ja",Eingabemaske!$O25="ja"),"anzeigen","nicht anzeigen")),"nicht anzeigen"),"")</f>
        <v/>
      </c>
      <c r="Q25" s="24"/>
      <c r="R25" s="37" t="str">
        <f>IF(Eingabemaske!$Q25="vor 2015", "EAW zu alt - keine Berechnung möglich"," ")</f>
        <v xml:space="preserve"> </v>
      </c>
      <c r="S25" s="24"/>
      <c r="T25" s="36"/>
      <c r="U25" s="59" t="str">
        <f>IF(Eingabemaske!$Q25=2015,25*(1+2.5/Eingabemaske!$S25),IF(Eingabemaske!$Q25=2019,25*(1+2.5/Eingabemaske!$S25),IF(Eingabemaske!$Q25=2023,21*(1+2.1/Eingabemaske!$S25)," ")))</f>
        <v xml:space="preserve"> </v>
      </c>
      <c r="V25" s="60" t="str">
        <f>IF(Eingabemaske!$Q25=2015,IF(AND(Eingabemaske!$R25&lt;=U25,Eingabemaske!$T25&lt;=1.05),"NEG","kein NEG"),IF(Eingabemaske!$Q25=2019,IF(AND(Eingabemaske!$R25&lt;=U25,Eingabemaske!$T25&lt;=0.95),"NEG","kein NEG"),IF(Eingabemaske!$Q25=2023,IF(AND(Eingabemaske!$R25&lt;=U25,Eingabemaske!$T25&lt;=0.95),"NEG","kein NEG")," ")))</f>
        <v xml:space="preserve"> </v>
      </c>
      <c r="W25" s="35" t="str">
        <f>IF(Eingabemaske!$V25&lt;&gt;" ",IF(Eingabemaske!$V25="NEG","ja","nein")," ")</f>
        <v xml:space="preserve"> </v>
      </c>
      <c r="X25" s="36"/>
      <c r="Y25" s="36" t="str">
        <f>IF(AND(Eingabemaske!$O25="nein",Eingabemaske!$P25="anzeigen",Eingabemaske!$W25="nein",OR(Eingabemaske!$X25="ja",Eingabemaske!$X25="kein Sozialbau")),"anzeigen","nicht anzeigen")</f>
        <v>nicht anzeigen</v>
      </c>
    </row>
    <row r="26" spans="1:25">
      <c r="A26" s="22" t="str">
        <f>IF(B26&lt;&gt;"", MAX(A$6:A25)+1, "")</f>
        <v/>
      </c>
      <c r="C26" s="30"/>
      <c r="D26" s="29" t="str">
        <f t="shared" si="0"/>
        <v/>
      </c>
      <c r="E26" s="30"/>
      <c r="F26" s="22" t="str">
        <f>IFERROR(Eingabemaske!$E26/Eingabemaske!$C26,"k.A.")</f>
        <v>k.A.</v>
      </c>
      <c r="G26" s="30"/>
      <c r="H26" s="22" t="str">
        <f>IFERROR(Eingabemaske!$G26/Eingabemaske!$C26,"k.A.")</f>
        <v>k.A.</v>
      </c>
      <c r="I26" s="30"/>
      <c r="J26" s="30"/>
      <c r="K26" s="30"/>
      <c r="L26" s="24" t="s">
        <v>28</v>
      </c>
      <c r="M26" s="35" t="s">
        <v>29</v>
      </c>
      <c r="N26" s="24" t="s">
        <v>30</v>
      </c>
      <c r="O26" s="36" t="str">
        <f>IF(Eingabemaske!$M26="ja","nein","")</f>
        <v>nein</v>
      </c>
      <c r="P26" s="24" t="str">
        <f>IF(D26&lt;&gt;"",IF(D26&gt;250,IF(Eingabemaske!$M26="ja","anzeigen",IF(OR(Eingabemaske!$N26="ja",Eingabemaske!$O26="ja"),"anzeigen","nicht anzeigen")),"nicht anzeigen"),"")</f>
        <v/>
      </c>
      <c r="Q26" s="24"/>
      <c r="R26" s="37" t="str">
        <f>IF(Eingabemaske!$Q26="vor 2015", "EAW zu alt - keine Berechnung möglich"," ")</f>
        <v xml:space="preserve"> </v>
      </c>
      <c r="S26" s="24"/>
      <c r="T26" s="36"/>
      <c r="U26" s="59" t="str">
        <f>IF(Eingabemaske!$Q26=2015,25*(1+2.5/Eingabemaske!$S26),IF(Eingabemaske!$Q26=2019,25*(1+2.5/Eingabemaske!$S26),IF(Eingabemaske!$Q26=2023,21*(1+2.1/Eingabemaske!$S26)," ")))</f>
        <v xml:space="preserve"> </v>
      </c>
      <c r="V26" s="60" t="str">
        <f>IF(Eingabemaske!$Q26=2015,IF(AND(Eingabemaske!$R26&lt;=U26,Eingabemaske!$T26&lt;=1.05),"NEG","kein NEG"),IF(Eingabemaske!$Q26=2019,IF(AND(Eingabemaske!$R26&lt;=U26,Eingabemaske!$T26&lt;=0.95),"NEG","kein NEG"),IF(Eingabemaske!$Q26=2023,IF(AND(Eingabemaske!$R26&lt;=U26,Eingabemaske!$T26&lt;=0.95),"NEG","kein NEG")," ")))</f>
        <v xml:space="preserve"> </v>
      </c>
      <c r="W26" s="35" t="str">
        <f>IF(Eingabemaske!$V26&lt;&gt;" ",IF(Eingabemaske!$V26="NEG","ja","nein")," ")</f>
        <v xml:space="preserve"> </v>
      </c>
      <c r="X26" s="36"/>
      <c r="Y26" s="36" t="str">
        <f>IF(AND(Eingabemaske!$O26="nein",Eingabemaske!$P26="anzeigen",Eingabemaske!$W26="nein",OR(Eingabemaske!$X26="ja",Eingabemaske!$X26="kein Sozialbau")),"anzeigen","nicht anzeigen")</f>
        <v>nicht anzeigen</v>
      </c>
    </row>
    <row r="27" spans="1:25">
      <c r="A27" s="22" t="str">
        <f>IF(B27&lt;&gt;"", MAX(A$6:A26)+1, "")</f>
        <v/>
      </c>
      <c r="C27" s="30"/>
      <c r="D27" s="29" t="str">
        <f t="shared" si="0"/>
        <v/>
      </c>
      <c r="E27" s="30"/>
      <c r="F27" s="22" t="str">
        <f>IFERROR(Eingabemaske!$E27/Eingabemaske!$C27,"k.A.")</f>
        <v>k.A.</v>
      </c>
      <c r="G27" s="30"/>
      <c r="H27" s="22" t="str">
        <f>IFERROR(Eingabemaske!$G27/Eingabemaske!$C27,"k.A.")</f>
        <v>k.A.</v>
      </c>
      <c r="I27" s="30"/>
      <c r="J27" s="30"/>
      <c r="K27" s="30"/>
      <c r="L27" s="24" t="s">
        <v>28</v>
      </c>
      <c r="M27" s="35" t="s">
        <v>29</v>
      </c>
      <c r="N27" s="24" t="s">
        <v>30</v>
      </c>
      <c r="O27" s="36" t="str">
        <f>IF(Eingabemaske!$M27="ja","nein","")</f>
        <v>nein</v>
      </c>
      <c r="P27" s="24" t="str">
        <f>IF(D27&lt;&gt;"",IF(D27&gt;250,IF(Eingabemaske!$M27="ja","anzeigen",IF(OR(Eingabemaske!$N27="ja",Eingabemaske!$O27="ja"),"anzeigen","nicht anzeigen")),"nicht anzeigen"),"")</f>
        <v/>
      </c>
      <c r="Q27" s="24"/>
      <c r="R27" s="37" t="str">
        <f>IF(Eingabemaske!$Q27="vor 2015", "EAW zu alt - keine Berechnung möglich"," ")</f>
        <v xml:space="preserve"> </v>
      </c>
      <c r="S27" s="24"/>
      <c r="T27" s="36"/>
      <c r="U27" s="59" t="str">
        <f>IF(Eingabemaske!$Q27=2015,25*(1+2.5/Eingabemaske!$S27),IF(Eingabemaske!$Q27=2019,25*(1+2.5/Eingabemaske!$S27),IF(Eingabemaske!$Q27=2023,21*(1+2.1/Eingabemaske!$S27)," ")))</f>
        <v xml:space="preserve"> </v>
      </c>
      <c r="V27" s="60" t="str">
        <f>IF(Eingabemaske!$Q27=2015,IF(AND(Eingabemaske!$R27&lt;=U27,Eingabemaske!$T27&lt;=1.05),"NEG","kein NEG"),IF(Eingabemaske!$Q27=2019,IF(AND(Eingabemaske!$R27&lt;=U27,Eingabemaske!$T27&lt;=0.95),"NEG","kein NEG"),IF(Eingabemaske!$Q27=2023,IF(AND(Eingabemaske!$R27&lt;=U27,Eingabemaske!$T27&lt;=0.95),"NEG","kein NEG")," ")))</f>
        <v xml:space="preserve"> </v>
      </c>
      <c r="W27" s="35" t="str">
        <f>IF(Eingabemaske!$V27&lt;&gt;" ",IF(Eingabemaske!$V27="NEG","ja","nein")," ")</f>
        <v xml:space="preserve"> </v>
      </c>
      <c r="X27" s="36"/>
      <c r="Y27" s="36" t="str">
        <f>IF(AND(Eingabemaske!$O27="nein",Eingabemaske!$P27="anzeigen",Eingabemaske!$W27="nein",OR(Eingabemaske!$X27="ja",Eingabemaske!$X27="kein Sozialbau")),"anzeigen","nicht anzeigen")</f>
        <v>nicht anzeigen</v>
      </c>
    </row>
    <row r="28" spans="1:25">
      <c r="A28" s="22" t="str">
        <f>IF(B28&lt;&gt;"", MAX(A$6:A27)+1, "")</f>
        <v/>
      </c>
      <c r="C28" s="30"/>
      <c r="D28" s="29" t="str">
        <f t="shared" si="0"/>
        <v/>
      </c>
      <c r="E28" s="30"/>
      <c r="F28" s="22" t="str">
        <f>IFERROR(Eingabemaske!$E28/Eingabemaske!$C28,"k.A.")</f>
        <v>k.A.</v>
      </c>
      <c r="G28" s="30"/>
      <c r="H28" s="22" t="str">
        <f>IFERROR(Eingabemaske!$G28/Eingabemaske!$C28,"k.A.")</f>
        <v>k.A.</v>
      </c>
      <c r="I28" s="30"/>
      <c r="J28" s="30"/>
      <c r="K28" s="30"/>
      <c r="L28" s="24" t="s">
        <v>28</v>
      </c>
      <c r="M28" s="35" t="s">
        <v>29</v>
      </c>
      <c r="N28" s="24" t="s">
        <v>30</v>
      </c>
      <c r="O28" s="36" t="str">
        <f>IF(Eingabemaske!$M28="ja","nein","")</f>
        <v>nein</v>
      </c>
      <c r="P28" s="24" t="str">
        <f>IF(D28&lt;&gt;"",IF(D28&gt;250,IF(Eingabemaske!$M28="ja","anzeigen",IF(OR(Eingabemaske!$N28="ja",Eingabemaske!$O28="ja"),"anzeigen","nicht anzeigen")),"nicht anzeigen"),"")</f>
        <v/>
      </c>
      <c r="Q28" s="24"/>
      <c r="R28" s="37" t="str">
        <f>IF(Eingabemaske!$Q28="vor 2015", "EAW zu alt - keine Berechnung möglich"," ")</f>
        <v xml:space="preserve"> </v>
      </c>
      <c r="S28" s="24"/>
      <c r="T28" s="36"/>
      <c r="U28" s="59" t="str">
        <f>IF(Eingabemaske!$Q28=2015,25*(1+2.5/Eingabemaske!$S28),IF(Eingabemaske!$Q28=2019,25*(1+2.5/Eingabemaske!$S28),IF(Eingabemaske!$Q28=2023,21*(1+2.1/Eingabemaske!$S28)," ")))</f>
        <v xml:space="preserve"> </v>
      </c>
      <c r="V28" s="60" t="str">
        <f>IF(Eingabemaske!$Q28=2015,IF(AND(Eingabemaske!$R28&lt;=U28,Eingabemaske!$T28&lt;=1.05),"NEG","kein NEG"),IF(Eingabemaske!$Q28=2019,IF(AND(Eingabemaske!$R28&lt;=U28,Eingabemaske!$T28&lt;=0.95),"NEG","kein NEG"),IF(Eingabemaske!$Q28=2023,IF(AND(Eingabemaske!$R28&lt;=U28,Eingabemaske!$T28&lt;=0.95),"NEG","kein NEG")," ")))</f>
        <v xml:space="preserve"> </v>
      </c>
      <c r="W28" s="35" t="str">
        <f>IF(Eingabemaske!$V28&lt;&gt;" ",IF(Eingabemaske!$V28="NEG","ja","nein")," ")</f>
        <v xml:space="preserve"> </v>
      </c>
      <c r="X28" s="36"/>
      <c r="Y28" s="36" t="str">
        <f>IF(AND(Eingabemaske!$O28="nein",Eingabemaske!$P28="anzeigen",Eingabemaske!$W28="nein",OR(Eingabemaske!$X28="ja",Eingabemaske!$X28="kein Sozialbau")),"anzeigen","nicht anzeigen")</f>
        <v>nicht anzeigen</v>
      </c>
    </row>
    <row r="29" spans="1:25">
      <c r="A29" s="22" t="str">
        <f>IF(B29&lt;&gt;"", MAX(A$6:A28)+1, "")</f>
        <v/>
      </c>
      <c r="C29" s="30"/>
      <c r="D29" s="29" t="str">
        <f t="shared" si="0"/>
        <v/>
      </c>
      <c r="E29" s="30"/>
      <c r="F29" s="22" t="str">
        <f>IFERROR(Eingabemaske!$E29/Eingabemaske!$C29,"k.A.")</f>
        <v>k.A.</v>
      </c>
      <c r="G29" s="30"/>
      <c r="H29" s="22" t="str">
        <f>IFERROR(Eingabemaske!$G29/Eingabemaske!$C29,"k.A.")</f>
        <v>k.A.</v>
      </c>
      <c r="I29" s="30"/>
      <c r="J29" s="30"/>
      <c r="K29" s="30"/>
      <c r="L29" s="24" t="s">
        <v>28</v>
      </c>
      <c r="M29" s="35" t="s">
        <v>29</v>
      </c>
      <c r="N29" s="24" t="s">
        <v>30</v>
      </c>
      <c r="O29" s="36" t="str">
        <f>IF(Eingabemaske!$M29="ja","nein","")</f>
        <v>nein</v>
      </c>
      <c r="P29" s="24" t="str">
        <f>IF(D29&lt;&gt;"",IF(D29&gt;250,IF(Eingabemaske!$M29="ja","anzeigen",IF(OR(Eingabemaske!$N29="ja",Eingabemaske!$O29="ja"),"anzeigen","nicht anzeigen")),"nicht anzeigen"),"")</f>
        <v/>
      </c>
      <c r="Q29" s="24"/>
      <c r="R29" s="37" t="str">
        <f>IF(Eingabemaske!$Q29="vor 2015", "EAW zu alt - keine Berechnung möglich"," ")</f>
        <v xml:space="preserve"> </v>
      </c>
      <c r="S29" s="24"/>
      <c r="T29" s="36"/>
      <c r="U29" s="59" t="str">
        <f>IF(Eingabemaske!$Q29=2015,25*(1+2.5/Eingabemaske!$S29),IF(Eingabemaske!$Q29=2019,25*(1+2.5/Eingabemaske!$S29),IF(Eingabemaske!$Q29=2023,21*(1+2.1/Eingabemaske!$S29)," ")))</f>
        <v xml:space="preserve"> </v>
      </c>
      <c r="V29" s="60" t="str">
        <f>IF(Eingabemaske!$Q29=2015,IF(AND(Eingabemaske!$R29&lt;=U29,Eingabemaske!$T29&lt;=1.05),"NEG","kein NEG"),IF(Eingabemaske!$Q29=2019,IF(AND(Eingabemaske!$R29&lt;=U29,Eingabemaske!$T29&lt;=0.95),"NEG","kein NEG"),IF(Eingabemaske!$Q29=2023,IF(AND(Eingabemaske!$R29&lt;=U29,Eingabemaske!$T29&lt;=0.95),"NEG","kein NEG")," ")))</f>
        <v xml:space="preserve"> </v>
      </c>
      <c r="W29" s="35" t="str">
        <f>IF(Eingabemaske!$V29&lt;&gt;" ",IF(Eingabemaske!$V29="NEG","ja","nein")," ")</f>
        <v xml:space="preserve"> </v>
      </c>
      <c r="X29" s="36"/>
      <c r="Y29" s="36" t="str">
        <f>IF(AND(Eingabemaske!$O29="nein",Eingabemaske!$P29="anzeigen",Eingabemaske!$W29="nein",OR(Eingabemaske!$X29="ja",Eingabemaske!$X29="kein Sozialbau")),"anzeigen","nicht anzeigen")</f>
        <v>nicht anzeigen</v>
      </c>
    </row>
    <row r="30" spans="1:25">
      <c r="A30" s="22" t="str">
        <f>IF(B30&lt;&gt;"", MAX(A$6:A29)+1, "")</f>
        <v/>
      </c>
      <c r="C30" s="30"/>
      <c r="D30" s="29" t="str">
        <f t="shared" si="0"/>
        <v/>
      </c>
      <c r="E30" s="30"/>
      <c r="F30" s="22" t="str">
        <f>IFERROR(Eingabemaske!$E30/Eingabemaske!$C30,"k.A.")</f>
        <v>k.A.</v>
      </c>
      <c r="G30" s="30"/>
      <c r="H30" s="22" t="str">
        <f>IFERROR(Eingabemaske!$G30/Eingabemaske!$C30,"k.A.")</f>
        <v>k.A.</v>
      </c>
      <c r="I30" s="30"/>
      <c r="J30" s="30"/>
      <c r="K30" s="30"/>
      <c r="L30" s="24" t="s">
        <v>28</v>
      </c>
      <c r="M30" s="35" t="s">
        <v>29</v>
      </c>
      <c r="N30" s="24" t="s">
        <v>30</v>
      </c>
      <c r="O30" s="36" t="str">
        <f>IF(Eingabemaske!$M30="ja","nein","")</f>
        <v>nein</v>
      </c>
      <c r="P30" s="24" t="str">
        <f>IF(D30&lt;&gt;"",IF(D30&gt;250,IF(Eingabemaske!$M30="ja","anzeigen",IF(OR(Eingabemaske!$N30="ja",Eingabemaske!$O30="ja"),"anzeigen","nicht anzeigen")),"nicht anzeigen"),"")</f>
        <v/>
      </c>
      <c r="Q30" s="24"/>
      <c r="R30" s="37" t="str">
        <f>IF(Eingabemaske!$Q30="vor 2015", "EAW zu alt - keine Berechnung möglich"," ")</f>
        <v xml:space="preserve"> </v>
      </c>
      <c r="S30" s="24"/>
      <c r="T30" s="36"/>
      <c r="U30" s="59" t="str">
        <f>IF(Eingabemaske!$Q30=2015,25*(1+2.5/Eingabemaske!$S30),IF(Eingabemaske!$Q30=2019,25*(1+2.5/Eingabemaske!$S30),IF(Eingabemaske!$Q30=2023,21*(1+2.1/Eingabemaske!$S30)," ")))</f>
        <v xml:space="preserve"> </v>
      </c>
      <c r="V30" s="60" t="str">
        <f>IF(Eingabemaske!$Q30=2015,IF(AND(Eingabemaske!$R30&lt;=U30,Eingabemaske!$T30&lt;=1.05),"NEG","kein NEG"),IF(Eingabemaske!$Q30=2019,IF(AND(Eingabemaske!$R30&lt;=U30,Eingabemaske!$T30&lt;=0.95),"NEG","kein NEG"),IF(Eingabemaske!$Q30=2023,IF(AND(Eingabemaske!$R30&lt;=U30,Eingabemaske!$T30&lt;=0.95),"NEG","kein NEG")," ")))</f>
        <v xml:space="preserve"> </v>
      </c>
      <c r="W30" s="35" t="str">
        <f>IF(Eingabemaske!$V30&lt;&gt;" ",IF(Eingabemaske!$V30="NEG","ja","nein")," ")</f>
        <v xml:space="preserve"> </v>
      </c>
      <c r="X30" s="36"/>
      <c r="Y30" s="36" t="str">
        <f>IF(AND(Eingabemaske!$O30="nein",Eingabemaske!$P30="anzeigen",Eingabemaske!$W30="nein",OR(Eingabemaske!$X30="ja",Eingabemaske!$X30="kein Sozialbau")),"anzeigen","nicht anzeigen")</f>
        <v>nicht anzeigen</v>
      </c>
    </row>
    <row r="31" spans="1:25">
      <c r="A31" s="22" t="str">
        <f>IF(B31&lt;&gt;"", MAX(A$6:A30)+1, "")</f>
        <v/>
      </c>
      <c r="C31" s="30"/>
      <c r="D31" s="29" t="str">
        <f t="shared" si="0"/>
        <v/>
      </c>
      <c r="E31" s="30"/>
      <c r="F31" s="22" t="str">
        <f>IFERROR(Eingabemaske!$E31/Eingabemaske!$C31,"k.A.")</f>
        <v>k.A.</v>
      </c>
      <c r="G31" s="30"/>
      <c r="H31" s="22" t="str">
        <f>IFERROR(Eingabemaske!$G31/Eingabemaske!$C31,"k.A.")</f>
        <v>k.A.</v>
      </c>
      <c r="I31" s="30"/>
      <c r="J31" s="30"/>
      <c r="K31" s="30"/>
      <c r="L31" s="24" t="s">
        <v>28</v>
      </c>
      <c r="M31" s="35" t="s">
        <v>29</v>
      </c>
      <c r="N31" s="24" t="s">
        <v>30</v>
      </c>
      <c r="O31" s="36" t="str">
        <f>IF(Eingabemaske!$M31="ja","nein","")</f>
        <v>nein</v>
      </c>
      <c r="P31" s="24" t="str">
        <f>IF(D31&lt;&gt;"",IF(D31&gt;250,IF(Eingabemaske!$M31="ja","anzeigen",IF(OR(Eingabemaske!$N31="ja",Eingabemaske!$O31="ja"),"anzeigen","nicht anzeigen")),"nicht anzeigen"),"")</f>
        <v/>
      </c>
      <c r="Q31" s="24"/>
      <c r="R31" s="37" t="str">
        <f>IF(Eingabemaske!$Q31="vor 2015", "EAW zu alt - keine Berechnung möglich"," ")</f>
        <v xml:space="preserve"> </v>
      </c>
      <c r="S31" s="24"/>
      <c r="T31" s="36"/>
      <c r="U31" s="59" t="str">
        <f>IF(Eingabemaske!$Q31=2015,25*(1+2.5/Eingabemaske!$S31),IF(Eingabemaske!$Q31=2019,25*(1+2.5/Eingabemaske!$S31),IF(Eingabemaske!$Q31=2023,21*(1+2.1/Eingabemaske!$S31)," ")))</f>
        <v xml:space="preserve"> </v>
      </c>
      <c r="V31" s="60" t="str">
        <f>IF(Eingabemaske!$Q31=2015,IF(AND(Eingabemaske!$R31&lt;=U31,Eingabemaske!$T31&lt;=1.05),"NEG","kein NEG"),IF(Eingabemaske!$Q31=2019,IF(AND(Eingabemaske!$R31&lt;=U31,Eingabemaske!$T31&lt;=0.95),"NEG","kein NEG"),IF(Eingabemaske!$Q31=2023,IF(AND(Eingabemaske!$R31&lt;=U31,Eingabemaske!$T31&lt;=0.95),"NEG","kein NEG")," ")))</f>
        <v xml:space="preserve"> </v>
      </c>
      <c r="W31" s="35" t="str">
        <f>IF(Eingabemaske!$V31&lt;&gt;" ",IF(Eingabemaske!$V31="NEG","ja","nein")," ")</f>
        <v xml:space="preserve"> </v>
      </c>
      <c r="X31" s="36"/>
      <c r="Y31" s="36" t="str">
        <f>IF(AND(Eingabemaske!$O31="nein",Eingabemaske!$P31="anzeigen",Eingabemaske!$W31="nein",OR(Eingabemaske!$X31="ja",Eingabemaske!$X31="kein Sozialbau")),"anzeigen","nicht anzeigen")</f>
        <v>nicht anzeigen</v>
      </c>
    </row>
    <row r="32" spans="1:25">
      <c r="A32" s="22" t="str">
        <f>IF(B32&lt;&gt;"", MAX(A$6:A31)+1, "")</f>
        <v/>
      </c>
      <c r="C32" s="30"/>
      <c r="D32" s="29" t="str">
        <f t="shared" si="0"/>
        <v/>
      </c>
      <c r="E32" s="30"/>
      <c r="F32" s="22" t="str">
        <f>IFERROR(Eingabemaske!$E32/Eingabemaske!$C32,"k.A.")</f>
        <v>k.A.</v>
      </c>
      <c r="G32" s="30"/>
      <c r="H32" s="22" t="str">
        <f>IFERROR(Eingabemaske!$G32/Eingabemaske!$C32,"k.A.")</f>
        <v>k.A.</v>
      </c>
      <c r="I32" s="30"/>
      <c r="J32" s="30"/>
      <c r="K32" s="30"/>
      <c r="L32" s="24" t="s">
        <v>28</v>
      </c>
      <c r="M32" s="35" t="s">
        <v>29</v>
      </c>
      <c r="N32" s="24" t="s">
        <v>30</v>
      </c>
      <c r="O32" s="36" t="str">
        <f>IF(Eingabemaske!$M32="ja","nein","")</f>
        <v>nein</v>
      </c>
      <c r="P32" s="24" t="str">
        <f>IF(D32&lt;&gt;"",IF(D32&gt;250,IF(Eingabemaske!$M32="ja","anzeigen",IF(OR(Eingabemaske!$N32="ja",Eingabemaske!$O32="ja"),"anzeigen","nicht anzeigen")),"nicht anzeigen"),"")</f>
        <v/>
      </c>
      <c r="Q32" s="24"/>
      <c r="R32" s="37" t="str">
        <f>IF(Eingabemaske!$Q32="vor 2015", "EAW zu alt - keine Berechnung möglich"," ")</f>
        <v xml:space="preserve"> </v>
      </c>
      <c r="S32" s="24"/>
      <c r="T32" s="36"/>
      <c r="U32" s="59" t="str">
        <f>IF(Eingabemaske!$Q32=2015,25*(1+2.5/Eingabemaske!$S32),IF(Eingabemaske!$Q32=2019,25*(1+2.5/Eingabemaske!$S32),IF(Eingabemaske!$Q32=2023,21*(1+2.1/Eingabemaske!$S32)," ")))</f>
        <v xml:space="preserve"> </v>
      </c>
      <c r="V32" s="60" t="str">
        <f>IF(Eingabemaske!$Q32=2015,IF(AND(Eingabemaske!$R32&lt;=U32,Eingabemaske!$T32&lt;=1.05),"NEG","kein NEG"),IF(Eingabemaske!$Q32=2019,IF(AND(Eingabemaske!$R32&lt;=U32,Eingabemaske!$T32&lt;=0.95),"NEG","kein NEG"),IF(Eingabemaske!$Q32=2023,IF(AND(Eingabemaske!$R32&lt;=U32,Eingabemaske!$T32&lt;=0.95),"NEG","kein NEG")," ")))</f>
        <v xml:space="preserve"> </v>
      </c>
      <c r="W32" s="35" t="str">
        <f>IF(Eingabemaske!$V32&lt;&gt;" ",IF(Eingabemaske!$V32="NEG","ja","nein")," ")</f>
        <v xml:space="preserve"> </v>
      </c>
      <c r="X32" s="36"/>
      <c r="Y32" s="36" t="str">
        <f>IF(AND(Eingabemaske!$O32="nein",Eingabemaske!$P32="anzeigen",Eingabemaske!$W32="nein",OR(Eingabemaske!$X32="ja",Eingabemaske!$X32="kein Sozialbau")),"anzeigen","nicht anzeigen")</f>
        <v>nicht anzeigen</v>
      </c>
    </row>
    <row r="33" spans="1:25">
      <c r="A33" s="22" t="str">
        <f>IF(B33&lt;&gt;"", MAX(A$6:A32)+1, "")</f>
        <v/>
      </c>
      <c r="C33" s="30"/>
      <c r="D33" s="29" t="str">
        <f t="shared" si="0"/>
        <v/>
      </c>
      <c r="E33" s="30"/>
      <c r="F33" s="22" t="str">
        <f>IFERROR(Eingabemaske!$E33/Eingabemaske!$C33,"k.A.")</f>
        <v>k.A.</v>
      </c>
      <c r="G33" s="30"/>
      <c r="H33" s="22" t="str">
        <f>IFERROR(Eingabemaske!$G33/Eingabemaske!$C33,"k.A.")</f>
        <v>k.A.</v>
      </c>
      <c r="I33" s="30"/>
      <c r="J33" s="30"/>
      <c r="K33" s="30"/>
      <c r="L33" s="24" t="s">
        <v>28</v>
      </c>
      <c r="M33" s="35" t="s">
        <v>29</v>
      </c>
      <c r="N33" s="24" t="s">
        <v>30</v>
      </c>
      <c r="O33" s="36" t="str">
        <f>IF(Eingabemaske!$M33="ja","nein","")</f>
        <v>nein</v>
      </c>
      <c r="P33" s="24" t="str">
        <f>IF(D33&lt;&gt;"",IF(D33&gt;250,IF(Eingabemaske!$M33="ja","anzeigen",IF(OR(Eingabemaske!$N33="ja",Eingabemaske!$O33="ja"),"anzeigen","nicht anzeigen")),"nicht anzeigen"),"")</f>
        <v/>
      </c>
      <c r="Q33" s="24"/>
      <c r="R33" s="37" t="str">
        <f>IF(Eingabemaske!$Q33="vor 2015", "EAW zu alt - keine Berechnung möglich"," ")</f>
        <v xml:space="preserve"> </v>
      </c>
      <c r="S33" s="24"/>
      <c r="T33" s="36"/>
      <c r="U33" s="59" t="str">
        <f>IF(Eingabemaske!$Q33=2015,25*(1+2.5/Eingabemaske!$S33),IF(Eingabemaske!$Q33=2019,25*(1+2.5/Eingabemaske!$S33),IF(Eingabemaske!$Q33=2023,21*(1+2.1/Eingabemaske!$S33)," ")))</f>
        <v xml:space="preserve"> </v>
      </c>
      <c r="V33" s="60" t="str">
        <f>IF(Eingabemaske!$Q33=2015,IF(AND(Eingabemaske!$R33&lt;=U33,Eingabemaske!$T33&lt;=1.05),"NEG","kein NEG"),IF(Eingabemaske!$Q33=2019,IF(AND(Eingabemaske!$R33&lt;=U33,Eingabemaske!$T33&lt;=0.95),"NEG","kein NEG"),IF(Eingabemaske!$Q33=2023,IF(AND(Eingabemaske!$R33&lt;=U33,Eingabemaske!$T33&lt;=0.95),"NEG","kein NEG")," ")))</f>
        <v xml:space="preserve"> </v>
      </c>
      <c r="W33" s="35" t="str">
        <f>IF(Eingabemaske!$V33&lt;&gt;" ",IF(Eingabemaske!$V33="NEG","ja","nein")," ")</f>
        <v xml:space="preserve"> </v>
      </c>
      <c r="X33" s="36"/>
      <c r="Y33" s="36" t="str">
        <f>IF(AND(Eingabemaske!$O33="nein",Eingabemaske!$P33="anzeigen",Eingabemaske!$W33="nein",OR(Eingabemaske!$X33="ja",Eingabemaske!$X33="kein Sozialbau")),"anzeigen","nicht anzeigen")</f>
        <v>nicht anzeigen</v>
      </c>
    </row>
    <row r="34" spans="1:25">
      <c r="A34" s="22" t="str">
        <f>IF(B34&lt;&gt;"", MAX(A$6:A33)+1, "")</f>
        <v/>
      </c>
      <c r="C34" s="30"/>
      <c r="D34" s="29" t="str">
        <f t="shared" si="0"/>
        <v/>
      </c>
      <c r="E34" s="30"/>
      <c r="F34" s="22" t="str">
        <f>IFERROR(Eingabemaske!$E34/Eingabemaske!$C34,"k.A.")</f>
        <v>k.A.</v>
      </c>
      <c r="G34" s="30"/>
      <c r="H34" s="22" t="str">
        <f>IFERROR(Eingabemaske!$G34/Eingabemaske!$C34,"k.A.")</f>
        <v>k.A.</v>
      </c>
      <c r="I34" s="30"/>
      <c r="J34" s="30"/>
      <c r="K34" s="30"/>
      <c r="L34" s="24" t="s">
        <v>28</v>
      </c>
      <c r="M34" s="35" t="s">
        <v>29</v>
      </c>
      <c r="N34" s="24" t="s">
        <v>30</v>
      </c>
      <c r="O34" s="36" t="str">
        <f>IF(Eingabemaske!$M34="ja","nein","")</f>
        <v>nein</v>
      </c>
      <c r="P34" s="24" t="str">
        <f>IF(D34&lt;&gt;"",IF(D34&gt;250,IF(Eingabemaske!$M34="ja","anzeigen",IF(OR(Eingabemaske!$N34="ja",Eingabemaske!$O34="ja"),"anzeigen","nicht anzeigen")),"nicht anzeigen"),"")</f>
        <v/>
      </c>
      <c r="Q34" s="24"/>
      <c r="R34" s="37" t="str">
        <f>IF(Eingabemaske!$Q34="vor 2015", "EAW zu alt - keine Berechnung möglich"," ")</f>
        <v xml:space="preserve"> </v>
      </c>
      <c r="S34" s="24"/>
      <c r="T34" s="36"/>
      <c r="U34" s="59" t="str">
        <f>IF(Eingabemaske!$Q34=2015,25*(1+2.5/Eingabemaske!$S34),IF(Eingabemaske!$Q34=2019,25*(1+2.5/Eingabemaske!$S34),IF(Eingabemaske!$Q34=2023,21*(1+2.1/Eingabemaske!$S34)," ")))</f>
        <v xml:space="preserve"> </v>
      </c>
      <c r="V34" s="60" t="str">
        <f>IF(Eingabemaske!$Q34=2015,IF(AND(Eingabemaske!$R34&lt;=U34,Eingabemaske!$T34&lt;=1.05),"NEG","kein NEG"),IF(Eingabemaske!$Q34=2019,IF(AND(Eingabemaske!$R34&lt;=U34,Eingabemaske!$T34&lt;=0.95),"NEG","kein NEG"),IF(Eingabemaske!$Q34=2023,IF(AND(Eingabemaske!$R34&lt;=U34,Eingabemaske!$T34&lt;=0.95),"NEG","kein NEG")," ")))</f>
        <v xml:space="preserve"> </v>
      </c>
      <c r="W34" s="35" t="str">
        <f>IF(Eingabemaske!$V34&lt;&gt;" ",IF(Eingabemaske!$V34="NEG","ja","nein")," ")</f>
        <v xml:space="preserve"> </v>
      </c>
      <c r="X34" s="36"/>
      <c r="Y34" s="36" t="str">
        <f>IF(AND(Eingabemaske!$O34="nein",Eingabemaske!$P34="anzeigen",Eingabemaske!$W34="nein",OR(Eingabemaske!$X34="ja",Eingabemaske!$X34="kein Sozialbau")),"anzeigen","nicht anzeigen")</f>
        <v>nicht anzeigen</v>
      </c>
    </row>
    <row r="35" spans="1:25" ht="15" thickBot="1">
      <c r="A35" s="22" t="str">
        <f>IF(B35&lt;&gt;"", MAX(A$6:A34)+1, "")</f>
        <v/>
      </c>
      <c r="C35" s="30"/>
      <c r="D35" s="29" t="str">
        <f t="shared" si="0"/>
        <v/>
      </c>
      <c r="E35" s="30"/>
      <c r="F35" s="22" t="str">
        <f>IFERROR(Eingabemaske!$E35/Eingabemaske!$C35,"k.A.")</f>
        <v>k.A.</v>
      </c>
      <c r="G35" s="30"/>
      <c r="H35" s="22" t="str">
        <f>IFERROR(Eingabemaske!$G35/Eingabemaske!$C35,"k.A.")</f>
        <v>k.A.</v>
      </c>
      <c r="I35" s="30"/>
      <c r="J35" s="30"/>
      <c r="K35" s="30"/>
      <c r="L35" s="24" t="s">
        <v>28</v>
      </c>
      <c r="M35" s="35" t="s">
        <v>29</v>
      </c>
      <c r="N35" s="24" t="s">
        <v>30</v>
      </c>
      <c r="O35" s="36" t="str">
        <f>IF(Eingabemaske!$M35="ja","nein","")</f>
        <v>nein</v>
      </c>
      <c r="P35" s="24" t="str">
        <f>IF(D35&lt;&gt;"",IF(D35&gt;250,IF(Eingabemaske!$M35="ja","anzeigen",IF(OR(Eingabemaske!$N35="ja",Eingabemaske!$O35="ja"),"anzeigen","nicht anzeigen")),"nicht anzeigen"),"")</f>
        <v/>
      </c>
      <c r="Q35" s="24"/>
      <c r="R35" s="37" t="str">
        <f>IF(Eingabemaske!$Q35="vor 2015", "EAW zu alt - keine Berechnung möglich"," ")</f>
        <v xml:space="preserve"> </v>
      </c>
      <c r="S35" s="24"/>
      <c r="T35" s="36"/>
      <c r="U35" s="59" t="str">
        <f>IF(Eingabemaske!$Q35=2015,25*(1+2.5/Eingabemaske!$S35),IF(Eingabemaske!$Q35=2019,25*(1+2.5/Eingabemaske!$S35),IF(Eingabemaske!$Q35=2023,21*(1+2.1/Eingabemaske!$S35)," ")))</f>
        <v xml:space="preserve"> </v>
      </c>
      <c r="V35" s="60" t="str">
        <f>IF(Eingabemaske!$Q35=2015,IF(AND(Eingabemaske!$R35&lt;=U35,Eingabemaske!$T35&lt;=1.05),"NEG","kein NEG"),IF(Eingabemaske!$Q35=2019,IF(AND(Eingabemaske!$R35&lt;=U35,Eingabemaske!$T35&lt;=0.95),"NEG","kein NEG"),IF(Eingabemaske!$Q35=2023,IF(AND(Eingabemaske!$R35&lt;=U35,Eingabemaske!$T35&lt;=0.95),"NEG","kein NEG")," ")))</f>
        <v xml:space="preserve"> </v>
      </c>
      <c r="W35" s="35" t="str">
        <f>IF(Eingabemaske!$V35&lt;&gt;" ",IF(Eingabemaske!$V35="NEG","ja","nein")," ")</f>
        <v xml:space="preserve"> </v>
      </c>
      <c r="X35" s="36"/>
      <c r="Y35" s="38" t="str">
        <f>IF(AND(Eingabemaske!$O35="nein",Eingabemaske!$P35="anzeigen",Eingabemaske!$W35="nein",OR(Eingabemaske!$X35="ja",Eingabemaske!$X35="kein Sozialbau")),"anzeigen","nicht anzeigen")</f>
        <v>nicht anzeigen</v>
      </c>
    </row>
    <row r="36" spans="1:25">
      <c r="A36" s="22" t="str">
        <f>IF(B36&lt;&gt;"", MAX(A$6:A35)+1, "")</f>
        <v/>
      </c>
      <c r="D36" s="29" t="str">
        <f t="shared" si="0"/>
        <v/>
      </c>
      <c r="F36" s="22" t="str">
        <f>IFERROR(Eingabemaske!$E36/Eingabemaske!$C36,"k.A.")</f>
        <v>k.A.</v>
      </c>
      <c r="H36" s="22" t="str">
        <f>IFERROR(Eingabemaske!$G36/Eingabemaske!$C36,"k.A.")</f>
        <v>k.A.</v>
      </c>
      <c r="L36" s="24" t="s">
        <v>28</v>
      </c>
      <c r="M36" s="35" t="s">
        <v>29</v>
      </c>
      <c r="N36" s="24" t="s">
        <v>30</v>
      </c>
      <c r="O36" s="36" t="str">
        <f>IF(Eingabemaske!$M36="ja","nein","")</f>
        <v>nein</v>
      </c>
      <c r="P36" s="25" t="str">
        <f>IF(D36&lt;&gt;"",IF(D36&gt;250,IF(Eingabemaske!$M36="ja","anzeigen",IF(OR(Eingabemaske!$N36="ja",Eingabemaske!$O36="ja"),"anzeigen","nicht anzeigen")),"nicht anzeigen"),"")</f>
        <v/>
      </c>
      <c r="R36" s="37" t="str">
        <f>IF(Eingabemaske!$Q36="vor 2015", "EAW zu alt - keine Berechnung möglich"," ")</f>
        <v xml:space="preserve"> </v>
      </c>
      <c r="T36" s="39"/>
      <c r="U36" s="59" t="str">
        <f>IF(Eingabemaske!$Q36=2015,25*(1+2.5/Eingabemaske!$S36),IF(Eingabemaske!$Q36=2019,25*(1+2.5/Eingabemaske!$S36),IF(Eingabemaske!$Q36=2023,21*(1+2.1/Eingabemaske!$S36)," ")))</f>
        <v xml:space="preserve"> </v>
      </c>
      <c r="V36" s="60" t="str">
        <f>IF(Eingabemaske!$Q36=2015,IF(AND(Eingabemaske!$R36&lt;=U36,Eingabemaske!$T36&lt;=1.05),"NEG","kein NEG"),IF(Eingabemaske!$Q36=2019,IF(AND(Eingabemaske!$R36&lt;=U36,Eingabemaske!$T36&lt;=0.95),"NEG","kein NEG"),IF(Eingabemaske!$Q36=2023,IF(AND(Eingabemaske!$R36&lt;=U36,Eingabemaske!$T36&lt;=0.95),"NEG","kein NEG")," ")))</f>
        <v xml:space="preserve"> </v>
      </c>
      <c r="W36" s="40" t="str">
        <f>IF(Eingabemaske!$V36&lt;&gt;" ",IF(Eingabemaske!$V36="NEG","ja","nein")," ")</f>
        <v xml:space="preserve"> </v>
      </c>
      <c r="X36" s="39"/>
      <c r="Y36" s="36" t="str">
        <f>IF(AND(Eingabemaske!$O36="nein",Eingabemaske!$P36="anzeigen",Eingabemaske!$W36="nein",OR(Eingabemaske!$X36="ja",Eingabemaske!$X36="kein Sozialbau")),"anzeigen","nicht anzeigen")</f>
        <v>nicht anzeigen</v>
      </c>
    </row>
    <row r="37" spans="1:25">
      <c r="A37" s="22" t="str">
        <f>IF(B37&lt;&gt;"", MAX(A$6:A36)+1, "")</f>
        <v/>
      </c>
      <c r="D37" s="29" t="str">
        <f t="shared" si="0"/>
        <v/>
      </c>
      <c r="F37" s="22" t="str">
        <f>IFERROR(Eingabemaske!$E37/Eingabemaske!$C37,"k.A.")</f>
        <v>k.A.</v>
      </c>
      <c r="H37" s="22" t="str">
        <f>IFERROR(Eingabemaske!$G37/Eingabemaske!$C37,"k.A.")</f>
        <v>k.A.</v>
      </c>
      <c r="L37" s="24" t="s">
        <v>28</v>
      </c>
      <c r="M37" s="35" t="s">
        <v>29</v>
      </c>
      <c r="N37" s="24" t="s">
        <v>30</v>
      </c>
      <c r="O37" s="36" t="str">
        <f>IF(Eingabemaske!$M37="ja","nein","")</f>
        <v>nein</v>
      </c>
      <c r="P37" s="25" t="str">
        <f>IF(D37&lt;&gt;"",IF(D37&gt;250,IF(Eingabemaske!$M37="ja","anzeigen",IF(OR(Eingabemaske!$N37="ja",Eingabemaske!$O37="ja"),"anzeigen","nicht anzeigen")),"nicht anzeigen"),"")</f>
        <v/>
      </c>
      <c r="R37" s="37" t="str">
        <f>IF(Eingabemaske!$Q37="vor 2015", "EAW zu alt - keine Berechnung möglich"," ")</f>
        <v xml:space="preserve"> </v>
      </c>
      <c r="T37" s="39"/>
      <c r="U37" s="59" t="str">
        <f>IF(Eingabemaske!$Q37=2015,25*(1+2.5/Eingabemaske!$S37),IF(Eingabemaske!$Q37=2019,25*(1+2.5/Eingabemaske!$S37),IF(Eingabemaske!$Q37=2023,21*(1+2.1/Eingabemaske!$S37)," ")))</f>
        <v xml:space="preserve"> </v>
      </c>
      <c r="V37" s="60" t="str">
        <f>IF(Eingabemaske!$Q37=2015,IF(AND(Eingabemaske!$R37&lt;=U37,Eingabemaske!$T37&lt;=1.05),"NEG","kein NEG"),IF(Eingabemaske!$Q37=2019,IF(AND(Eingabemaske!$R37&lt;=U37,Eingabemaske!$T37&lt;=0.95),"NEG","kein NEG"),IF(Eingabemaske!$Q37=2023,IF(AND(Eingabemaske!$R37&lt;=U37,Eingabemaske!$T37&lt;=0.95),"NEG","kein NEG")," ")))</f>
        <v xml:space="preserve"> </v>
      </c>
      <c r="W37" s="40" t="str">
        <f>IF(Eingabemaske!$V37&lt;&gt;" ",IF(Eingabemaske!$V37="NEG","ja","nein")," ")</f>
        <v xml:space="preserve"> </v>
      </c>
      <c r="X37" s="39"/>
      <c r="Y37" s="36" t="str">
        <f>IF(AND(Eingabemaske!$O37="nein",Eingabemaske!$P37="anzeigen",Eingabemaske!$W37="nein",OR(Eingabemaske!$X37="ja",Eingabemaske!$X37="kein Sozialbau")),"anzeigen","nicht anzeigen")</f>
        <v>nicht anzeigen</v>
      </c>
    </row>
    <row r="38" spans="1:25">
      <c r="A38" s="22" t="str">
        <f>IF(B38&lt;&gt;"", MAX(A$6:A37)+1, "")</f>
        <v/>
      </c>
      <c r="D38" s="29" t="str">
        <f t="shared" si="0"/>
        <v/>
      </c>
      <c r="F38" s="22" t="str">
        <f>IFERROR(Eingabemaske!$E38/Eingabemaske!$C38,"k.A.")</f>
        <v>k.A.</v>
      </c>
      <c r="H38" s="22" t="str">
        <f>IFERROR(Eingabemaske!$G38/Eingabemaske!$C38,"k.A.")</f>
        <v>k.A.</v>
      </c>
      <c r="L38" s="24" t="s">
        <v>28</v>
      </c>
      <c r="M38" s="35" t="s">
        <v>29</v>
      </c>
      <c r="N38" s="24" t="s">
        <v>30</v>
      </c>
      <c r="O38" s="36" t="str">
        <f>IF(Eingabemaske!$M38="ja","nein","")</f>
        <v>nein</v>
      </c>
      <c r="P38" s="25" t="str">
        <f>IF(D38&lt;&gt;"",IF(D38&gt;250,IF(Eingabemaske!$M38="ja","anzeigen",IF(OR(Eingabemaske!$N38="ja",Eingabemaske!$O38="ja"),"anzeigen","nicht anzeigen")),"nicht anzeigen"),"")</f>
        <v/>
      </c>
      <c r="R38" s="37" t="str">
        <f>IF(Eingabemaske!$Q38="vor 2015", "EAW zu alt - keine Berechnung möglich"," ")</f>
        <v xml:space="preserve"> </v>
      </c>
      <c r="T38" s="39"/>
      <c r="U38" s="59" t="str">
        <f>IF(Eingabemaske!$Q38=2015,25*(1+2.5/Eingabemaske!$S38),IF(Eingabemaske!$Q38=2019,25*(1+2.5/Eingabemaske!$S38),IF(Eingabemaske!$Q38=2023,21*(1+2.1/Eingabemaske!$S38)," ")))</f>
        <v xml:space="preserve"> </v>
      </c>
      <c r="V38" s="60" t="str">
        <f>IF(Eingabemaske!$Q38=2015,IF(AND(Eingabemaske!$R38&lt;=U38,Eingabemaske!$T38&lt;=1.05),"NEG","kein NEG"),IF(Eingabemaske!$Q38=2019,IF(AND(Eingabemaske!$R38&lt;=U38,Eingabemaske!$T38&lt;=0.95),"NEG","kein NEG"),IF(Eingabemaske!$Q38=2023,IF(AND(Eingabemaske!$R38&lt;=U38,Eingabemaske!$T38&lt;=0.95),"NEG","kein NEG")," ")))</f>
        <v xml:space="preserve"> </v>
      </c>
      <c r="W38" s="40" t="str">
        <f>IF(Eingabemaske!$V38&lt;&gt;" ",IF(Eingabemaske!$V38="NEG","ja","nein")," ")</f>
        <v xml:space="preserve"> </v>
      </c>
      <c r="X38" s="39"/>
      <c r="Y38" s="36" t="str">
        <f>IF(AND(Eingabemaske!$O38="nein",Eingabemaske!$P38="anzeigen",Eingabemaske!$W38="nein",OR(Eingabemaske!$X38="ja",Eingabemaske!$X38="kein Sozialbau")),"anzeigen","nicht anzeigen")</f>
        <v>nicht anzeigen</v>
      </c>
    </row>
    <row r="39" spans="1:25" ht="15" thickBot="1">
      <c r="C39" s="30">
        <f>SUBTOTAL(109,Tabelle3[konditionierte Bruttogrundfläche
 '[m2']])</f>
        <v>8897.4199999999983</v>
      </c>
      <c r="D39" s="30">
        <f>SUBTOTAL(109,Tabelle3[konditionierte
Nutzfläche '[m2']])</f>
        <v>7117.9360000000006</v>
      </c>
      <c r="E39" s="30">
        <f>SUBTOTAL(109,Tabelle3[Jahres Verbrauch  - Wärme
'[kWh']])</f>
        <v>374775</v>
      </c>
      <c r="F39" s="30"/>
      <c r="G39" s="30">
        <f>SUBTOTAL(109,Tabelle3[Jahres Verbrauch - Strom
'[kWh']])</f>
        <v>91678.678</v>
      </c>
      <c r="H39" s="30"/>
      <c r="I39" s="30">
        <f>SUBTOTAL(109,Tabelle3[Jahres Verbrauch - Kälte '[kWh']])</f>
        <v>0</v>
      </c>
      <c r="J39" s="30">
        <f>SUM(J6:J38)</f>
        <v>0</v>
      </c>
      <c r="K39" s="30"/>
      <c r="M39" s="41"/>
      <c r="N39" s="42"/>
      <c r="O39" s="38"/>
      <c r="P39" s="24"/>
      <c r="Q39" s="24"/>
      <c r="R39" s="43"/>
      <c r="S39" s="42"/>
      <c r="T39" s="38"/>
      <c r="U39" s="24"/>
      <c r="V39" s="24"/>
      <c r="W39" s="41"/>
      <c r="X39" s="38"/>
      <c r="Y39" s="24"/>
    </row>
  </sheetData>
  <sheetProtection algorithmName="SHA-512" hashValue="1MOp/iobHnNCDvmJOjQlLoUjOipfLOOqAnR3BpP6F8pOBpwxLLjtmuzwuEwMKc2g4DpLAU3a/XRiPcU6x5AoSA==" saltValue="Fu0LT2XDT/Wx+W8JMGEZ1Q==" spinCount="100000" sheet="1" insertRows="0" insertHyperlinks="0" sort="0" autoFilter="0"/>
  <mergeCells count="7">
    <mergeCell ref="W4:X4"/>
    <mergeCell ref="A2:B2"/>
    <mergeCell ref="A1:B1"/>
    <mergeCell ref="M4:O4"/>
    <mergeCell ref="M3:O3"/>
    <mergeCell ref="R4:T4"/>
    <mergeCell ref="R3:X3"/>
  </mergeCells>
  <conditionalFormatting sqref="A6:A38 B6:X8 B11:X38 H9:X10 B9:F10">
    <cfRule type="expression" dxfId="52" priority="2">
      <formula>$P6="nicht anzeigen"</formula>
    </cfRule>
  </conditionalFormatting>
  <conditionalFormatting sqref="M6:O38">
    <cfRule type="expression" dxfId="51" priority="7">
      <formula>$C6=""</formula>
    </cfRule>
  </conditionalFormatting>
  <conditionalFormatting sqref="R6:T38">
    <cfRule type="expression" dxfId="50" priority="1">
      <formula>$Q6="vor 2015"</formula>
    </cfRule>
  </conditionalFormatting>
  <pageMargins left="0.7" right="0.7" top="0.78740157499999996" bottom="0.78740157499999996" header="0.3" footer="0.3"/>
  <pageSetup paperSize="9" scale="51" orientation="landscape" r:id="rId1"/>
  <ignoredErrors>
    <ignoredError sqref="D6:D38 R6" unlockedFormula="1"/>
  </ignoredErrors>
  <drawing r:id="rId2"/>
  <legacyDrawing r:id="rId3"/>
  <tableParts count="1">
    <tablePart r:id="rId4"/>
  </tableParts>
  <extLst>
    <ext xmlns:x14="http://schemas.microsoft.com/office/spreadsheetml/2009/9/main" uri="{CCE6A557-97BC-4b89-ADB6-D9C93CAAB3DF}">
      <x14:dataValidations xmlns:xm="http://schemas.microsoft.com/office/excel/2006/main" count="3">
        <x14:dataValidation type="list" allowBlank="1" showInputMessage="1" showErrorMessage="1" xr:uid="{57D69641-FCC8-4F43-BFE6-2B7F89520E31}">
          <x14:formula1>
            <xm:f>Tabelle2!$C$1:$C$4</xm:f>
          </x14:formula1>
          <xm:sqref>Q6:Q38</xm:sqref>
        </x14:dataValidation>
        <x14:dataValidation type="list" allowBlank="1" showInputMessage="1" showErrorMessage="1" xr:uid="{34D7BDFA-DE2B-492A-8AB7-ACECFB3E4409}">
          <x14:formula1>
            <xm:f>Tabelle2!$E$1:$E$3</xm:f>
          </x14:formula1>
          <xm:sqref>X6:X38</xm:sqref>
        </x14:dataValidation>
        <x14:dataValidation type="list" allowBlank="1" showInputMessage="1" showErrorMessage="1" xr:uid="{819B4CE9-06EA-4BEA-934A-FBCC705EE3B7}">
          <x14:formula1>
            <xm:f>Tabelle2!$B$1:$B$2</xm:f>
          </x14:formula1>
          <xm:sqref>W6:W38 M6:O38 K6:K38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CF277F-4620-4780-B98E-66540F7DC9F2}">
  <sheetPr>
    <pageSetUpPr fitToPage="1"/>
  </sheetPr>
  <dimension ref="B1:N50"/>
  <sheetViews>
    <sheetView showGridLines="0" tabSelected="1" zoomScale="85" zoomScaleNormal="85" workbookViewId="0">
      <selection activeCell="F19" sqref="F19"/>
    </sheetView>
  </sheetViews>
  <sheetFormatPr baseColWidth="10" defaultColWidth="11.375" defaultRowHeight="14.25"/>
  <cols>
    <col min="2" max="2" width="8.375" bestFit="1" customWidth="1"/>
    <col min="3" max="3" width="8.375" customWidth="1"/>
    <col min="4" max="5" width="8.375" hidden="1" customWidth="1"/>
    <col min="6" max="6" width="40.625" customWidth="1"/>
    <col min="7" max="7" width="22.375" customWidth="1"/>
    <col min="8" max="8" width="19.375" style="2" customWidth="1"/>
    <col min="9" max="9" width="22.375" customWidth="1"/>
    <col min="10" max="10" width="20.625" customWidth="1"/>
    <col min="11" max="11" width="22.375" customWidth="1"/>
    <col min="12" max="12" width="54.625" customWidth="1"/>
    <col min="13" max="14" width="11.375" hidden="1" customWidth="1"/>
  </cols>
  <sheetData>
    <row r="1" spans="2:14" ht="15">
      <c r="F1" s="86" t="str">
        <f>Eingabemaske!A1</f>
        <v>Gemeinde / GKZ</v>
      </c>
      <c r="G1" s="86"/>
    </row>
    <row r="2" spans="2:14">
      <c r="F2" s="2" t="str">
        <f>Eingabemaske!C1</f>
        <v>Pulkau</v>
      </c>
      <c r="G2" s="1">
        <f>Eingabemaske!D1</f>
        <v>31035</v>
      </c>
    </row>
    <row r="3" spans="2:14" ht="15">
      <c r="F3" s="86" t="str">
        <f>Eingabemaske!A2</f>
        <v>Erstellt am / durch</v>
      </c>
      <c r="G3" s="86"/>
    </row>
    <row r="4" spans="2:14">
      <c r="F4" s="21">
        <f>Eingabemaske!C2</f>
        <v>45938</v>
      </c>
      <c r="G4" s="1" t="str">
        <f>Eingabemaske!D2</f>
        <v>Natascha Hindler</v>
      </c>
    </row>
    <row r="5" spans="2:14" ht="15">
      <c r="F5" s="86" t="s">
        <v>31</v>
      </c>
      <c r="G5" s="86"/>
    </row>
    <row r="6" spans="2:14">
      <c r="F6" s="88">
        <f>Eingabemaske!C3</f>
        <v>2024</v>
      </c>
      <c r="G6" s="89"/>
    </row>
    <row r="8" spans="2:14" ht="18">
      <c r="B8" s="87" t="str">
        <f>"Gebäudeinventar - "&amp; F2 &amp;" - 2025, gem. Art 6 der Richtlinie (EU) 2023/1791"</f>
        <v>Gebäudeinventar - Pulkau - 2025, gem. Art 6 der Richtlinie (EU) 2023/1791</v>
      </c>
      <c r="C8" s="87"/>
      <c r="D8" s="87"/>
      <c r="E8" s="87"/>
      <c r="F8" s="87"/>
      <c r="G8" s="87"/>
      <c r="H8" s="87"/>
      <c r="I8" s="87"/>
      <c r="J8" s="87"/>
      <c r="K8" s="87"/>
      <c r="L8" s="87"/>
    </row>
    <row r="9" spans="2:14" ht="18">
      <c r="B9" s="11"/>
      <c r="C9" s="11"/>
      <c r="D9" s="11"/>
      <c r="E9" s="11"/>
      <c r="F9" s="11"/>
      <c r="G9" s="11"/>
      <c r="H9" s="61"/>
      <c r="I9" s="11"/>
      <c r="J9" s="11"/>
      <c r="K9" s="11"/>
      <c r="L9" s="11"/>
    </row>
    <row r="10" spans="2:14" ht="45">
      <c r="B10" s="4" t="str">
        <f>Eingabemaske!$A$5</f>
        <v>Lfd. 
Nummer</v>
      </c>
      <c r="C10" s="4"/>
      <c r="D10" s="4"/>
      <c r="E10" s="4"/>
      <c r="F10" s="4" t="str">
        <f>Eingabemaske!$B$5</f>
        <v>Gebäudebezeichnung</v>
      </c>
      <c r="G10" s="4" t="str">
        <f>Eingabemaske!$D$5</f>
        <v>konditionierte
Nutzfläche [m2]</v>
      </c>
      <c r="H10" s="4" t="str">
        <f>Eingabemaske!$E$5</f>
        <v>Jahres Verbrauch  - Wärme
[kWh]</v>
      </c>
      <c r="I10" s="4" t="str">
        <f>Eingabemaske!$G$5</f>
        <v>Jahres Verbrauch - Strom
[kWh]</v>
      </c>
      <c r="J10" s="4" t="str">
        <f>Eingabemaske!$I$5</f>
        <v>Jahres Verbrauch - Kälte [kWh]</v>
      </c>
      <c r="K10" s="4" t="str">
        <f>Eingabemaske!$J$5</f>
        <v>Jahres Verbrauch - Warmwasser [kWh]</v>
      </c>
      <c r="L10" s="4" t="str">
        <f>Eingabemaske!$L$5</f>
        <v>Link - Energieausweis</v>
      </c>
    </row>
    <row r="11" spans="2:14">
      <c r="B11" s="5">
        <v>1</v>
      </c>
      <c r="C11" s="5"/>
      <c r="D11" s="5">
        <f>ROW(A1)+NOT(Eingabemaske!P6="anzeigen")*1000</f>
        <v>1</v>
      </c>
      <c r="E11" s="5">
        <f>SMALL($D$11:$D$43,ROW(A1))</f>
        <v>1</v>
      </c>
      <c r="F11" s="5" t="str">
        <f>IFERROR(VLOOKUP($E11,Eingabemaske!$A$6:$AA$38,2,0),"")</f>
        <v>Gemeindeamt</v>
      </c>
      <c r="G11" s="66">
        <f>IFERROR(VLOOKUP($E11,Eingabemaske!$A$6:$AA$38,4,0),"")</f>
        <v>376</v>
      </c>
      <c r="H11" s="67">
        <f>IFERROR(VLOOKUP($E11,Eingabemaske!$A$6:$AA$38,5,0),"")</f>
        <v>54131</v>
      </c>
      <c r="I11" s="66">
        <f>IFERROR(VLOOKUP($E11,Eingabemaske!$A$6:$AA$38,7,0),"")</f>
        <v>7759.14</v>
      </c>
      <c r="J11" s="66">
        <f>IFERROR(VLOOKUP($E11,Eingabemaske!$A$6:$AA$38,9,0),"")</f>
        <v>0</v>
      </c>
      <c r="K11" s="66">
        <f>IFERROR(VLOOKUP($E11,Eingabemaske!$A$6:$AA$38,10,0),"")</f>
        <v>0</v>
      </c>
      <c r="L11" s="63" t="str">
        <f>IF(M11&lt;&gt;" ",HYPERLINK(N11,N11),"")</f>
        <v>kein EAW</v>
      </c>
      <c r="M11" s="19" t="str">
        <f t="array" ref="M11:M43">IF(NOT(ISBLANK(N11:N43)),IF(N11:N43="kein EAW","keine Daten","ok")," ")</f>
        <v>keine Daten</v>
      </c>
      <c r="N11" t="str">
        <f>IFERROR(VLOOKUP($E11,Eingabemaske!$A$6:$AA$38,12,0),"")</f>
        <v>kein EAW</v>
      </c>
    </row>
    <row r="12" spans="2:14">
      <c r="B12" s="1">
        <f>IF(F12&lt;&gt;"", MAX(B$11:B11)+1, "")</f>
        <v>2</v>
      </c>
      <c r="C12" s="1"/>
      <c r="D12" s="1">
        <f>ROW(A2)+NOT(Eingabemaske!P7="anzeigen")*1000</f>
        <v>1002</v>
      </c>
      <c r="E12" s="1">
        <f t="shared" ref="E12:E43" si="0">SMALL($D$11:$D$43,ROW(A2))</f>
        <v>3</v>
      </c>
      <c r="F12" s="1" t="str">
        <f>IFERROR(VLOOKUP($E12,Eingabemaske!$A$6:$AA$38,2,0),"")</f>
        <v>Stadtsaal</v>
      </c>
      <c r="G12" s="3">
        <f>IFERROR(VLOOKUP($E12,Eingabemaske!$A$6:$AA$38,4,0),"")</f>
        <v>856.80000000000007</v>
      </c>
      <c r="H12" s="68">
        <f>IFERROR(VLOOKUP($E12,Eingabemaske!$A$6:$AA$38,5,0),"")</f>
        <v>0</v>
      </c>
      <c r="I12" s="3">
        <f>IFERROR(VLOOKUP($E12,Eingabemaske!$A$6:$AA$38,7,0),"")</f>
        <v>11023.518</v>
      </c>
      <c r="J12" s="3">
        <f>IFERROR(VLOOKUP($E12,Eingabemaske!$A$6:$AA$38,9,0),"")</f>
        <v>0</v>
      </c>
      <c r="K12" s="3">
        <f>IFERROR(VLOOKUP($E12,Eingabemaske!$A$6:$AA$38,10,0),"")</f>
        <v>0</v>
      </c>
      <c r="L12" s="64" t="str">
        <f t="shared" ref="L12:L43" si="1">IF(M12&lt;&gt;" ",HYPERLINK(N12,N12),"")</f>
        <v>kein EAW</v>
      </c>
      <c r="M12" s="19" t="str">
        <v>keine Daten</v>
      </c>
      <c r="N12" t="str">
        <f>IFERROR(VLOOKUP($E12,Eingabemaske!$A$6:$AA$38,12,0),"")</f>
        <v>kein EAW</v>
      </c>
    </row>
    <row r="13" spans="2:14">
      <c r="B13" s="5">
        <f>IF(F13&lt;&gt;"", MAX(B$11:B12)+1, "")</f>
        <v>3</v>
      </c>
      <c r="C13" s="5"/>
      <c r="D13" s="5">
        <f>ROW(A3)+NOT(Eingabemaske!P8="anzeigen")*1000</f>
        <v>3</v>
      </c>
      <c r="E13" s="5">
        <f t="shared" si="0"/>
        <v>4</v>
      </c>
      <c r="F13" s="5" t="str">
        <f>IFERROR(VLOOKUP($E13,Eingabemaske!$A$6:$AA$38,2,0),"")</f>
        <v>Neue Mittelschule</v>
      </c>
      <c r="G13" s="66">
        <f>IFERROR(VLOOKUP($E13,Eingabemaske!$A$6:$AA$38,4,0),"")</f>
        <v>2148</v>
      </c>
      <c r="H13" s="67">
        <f>IFERROR(VLOOKUP($E13,Eingabemaske!$A$6:$AA$38,5,0),"")</f>
        <v>198166</v>
      </c>
      <c r="I13" s="66">
        <f>IFERROR(VLOOKUP($E13,Eingabemaske!$A$6:$AA$38,7,0),"")</f>
        <v>15868.81</v>
      </c>
      <c r="J13" s="66">
        <f>IFERROR(VLOOKUP($E13,Eingabemaske!$A$6:$AA$38,9,0),"")</f>
        <v>0</v>
      </c>
      <c r="K13" s="66">
        <f>IFERROR(VLOOKUP($E13,Eingabemaske!$A$6:$AA$38,10,0),"")</f>
        <v>0</v>
      </c>
      <c r="L13" s="63" t="str">
        <f t="shared" si="1"/>
        <v>kein EAW</v>
      </c>
      <c r="M13" s="19" t="str">
        <v>keine Daten</v>
      </c>
      <c r="N13" t="str">
        <f>IFERROR(VLOOKUP($E13,Eingabemaske!$A$6:$AA$38,12,0),"")</f>
        <v>kein EAW</v>
      </c>
    </row>
    <row r="14" spans="2:14">
      <c r="B14" s="1">
        <f>IF(F14&lt;&gt;"", MAX(B$11:B13)+1, "")</f>
        <v>4</v>
      </c>
      <c r="C14" s="1"/>
      <c r="D14" s="1">
        <f>ROW(A4)+NOT(Eingabemaske!P9="anzeigen")*1000</f>
        <v>4</v>
      </c>
      <c r="E14" s="1">
        <f t="shared" si="0"/>
        <v>5</v>
      </c>
      <c r="F14" s="1" t="str">
        <f>IFERROR(VLOOKUP($E14,Eingabemaske!$A$6:$AA$38,2,0),"")</f>
        <v>Volksschule</v>
      </c>
      <c r="G14" s="3">
        <f>IFERROR(VLOOKUP($E14,Eingabemaske!$A$6:$AA$38,4,0),"")</f>
        <v>1077.6000000000001</v>
      </c>
      <c r="H14" s="68">
        <f>IFERROR(VLOOKUP($E14,Eingabemaske!$A$6:$AA$38,5,0),"")</f>
        <v>80773</v>
      </c>
      <c r="I14" s="3">
        <f>IFERROR(VLOOKUP($E14,Eingabemaske!$A$6:$AA$38,7,0),"")</f>
        <v>5494.88</v>
      </c>
      <c r="J14" s="3">
        <f>IFERROR(VLOOKUP($E14,Eingabemaske!$A$6:$AA$38,9,0),"")</f>
        <v>0</v>
      </c>
      <c r="K14" s="3">
        <f>IFERROR(VLOOKUP($E14,Eingabemaske!$A$6:$AA$38,10,0),"")</f>
        <v>0</v>
      </c>
      <c r="L14" s="64" t="str">
        <f t="shared" si="1"/>
        <v>kein EAW</v>
      </c>
      <c r="M14" s="19" t="str">
        <v>keine Daten</v>
      </c>
      <c r="N14" t="str">
        <f>IFERROR(VLOOKUP($E14,Eingabemaske!$A$6:$AA$38,12,0),"")</f>
        <v>kein EAW</v>
      </c>
    </row>
    <row r="15" spans="2:14">
      <c r="B15" s="5">
        <f>IF(F15&lt;&gt;"", MAX(B$11:B14)+1, "")</f>
        <v>5</v>
      </c>
      <c r="C15" s="5"/>
      <c r="D15" s="5">
        <f>ROW(A5)+NOT(Eingabemaske!P10="anzeigen")*1000</f>
        <v>5</v>
      </c>
      <c r="E15" s="5">
        <f t="shared" si="0"/>
        <v>7</v>
      </c>
      <c r="F15" s="5" t="str">
        <f>IFERROR(VLOOKUP($E15,Eingabemaske!$A$6:$AA$38,2,0),"")</f>
        <v>Feuerwehrhaus Pulkau</v>
      </c>
      <c r="G15" s="66">
        <f>IFERROR(VLOOKUP($E15,Eingabemaske!$A$6:$AA$38,4,0),"")</f>
        <v>260</v>
      </c>
      <c r="H15" s="69">
        <f>IFERROR(VLOOKUP($E15,Eingabemaske!$A$6:$AA$38,5,0),"")</f>
        <v>0</v>
      </c>
      <c r="I15" s="66">
        <f>IFERROR(VLOOKUP($E15,Eingabemaske!$A$6:$AA$38,7,0),"")</f>
        <v>7746.4210000000003</v>
      </c>
      <c r="J15" s="66">
        <f>IFERROR(VLOOKUP($E15,Eingabemaske!$A$6:$AA$38,9,0),"")</f>
        <v>0</v>
      </c>
      <c r="K15" s="66">
        <f>IFERROR(VLOOKUP($E15,Eingabemaske!$A$6:$AA$38,10,0),"")</f>
        <v>0</v>
      </c>
      <c r="L15" s="63" t="str">
        <f t="shared" si="1"/>
        <v>kein EAW</v>
      </c>
      <c r="M15" s="19" t="str">
        <v>keine Daten</v>
      </c>
      <c r="N15" t="str">
        <f>IFERROR(VLOOKUP($E15,Eingabemaske!$A$6:$AA$38,12,0),"")</f>
        <v>kein EAW</v>
      </c>
    </row>
    <row r="16" spans="2:14">
      <c r="B16" s="1">
        <f>IF(F16&lt;&gt;"", MAX(B$11:B15)+1, "")</f>
        <v>6</v>
      </c>
      <c r="C16" s="1"/>
      <c r="D16" s="1">
        <f>ROW(A6)+NOT(Eingabemaske!P11="anzeigen")*1000</f>
        <v>1006</v>
      </c>
      <c r="E16" s="1">
        <f t="shared" si="0"/>
        <v>9</v>
      </c>
      <c r="F16" s="1" t="str">
        <f>IFERROR(VLOOKUP($E16,Eingabemaske!$A$6:$AA$38,2,0),"")</f>
        <v>Kindergarten/TBE, Am Mühlbach 1</v>
      </c>
      <c r="G16" s="3">
        <f>IFERROR(VLOOKUP($E16,Eingabemaske!$A$6:$AA$38,4,0),"")</f>
        <v>716.49600000000009</v>
      </c>
      <c r="H16" s="70">
        <f>IFERROR(VLOOKUP($E16,Eingabemaske!$A$6:$AA$38,5,0),"")</f>
        <v>0</v>
      </c>
      <c r="I16" s="3">
        <f>IFERROR(VLOOKUP($E16,Eingabemaske!$A$6:$AA$38,7,0),"")</f>
        <v>28272.406999999999</v>
      </c>
      <c r="J16" s="3">
        <f>IFERROR(VLOOKUP($E16,Eingabemaske!$A$6:$AA$38,9,0),"")</f>
        <v>0</v>
      </c>
      <c r="K16" s="3">
        <f>IFERROR(VLOOKUP($E16,Eingabemaske!$A$6:$AA$38,10,0),"")</f>
        <v>0</v>
      </c>
      <c r="L16" s="64" t="str">
        <f t="shared" si="1"/>
        <v>kein EAW</v>
      </c>
      <c r="M16" s="19" t="str">
        <v>keine Daten</v>
      </c>
      <c r="N16" t="str">
        <f>IFERROR(VLOOKUP($E16,Eingabemaske!$A$6:$AA$38,12,0),"")</f>
        <v>kein EAW</v>
      </c>
    </row>
    <row r="17" spans="2:14">
      <c r="B17" s="5">
        <f>IF(F17&lt;&gt;"", MAX(B$11:B16)+1, "")</f>
        <v>7</v>
      </c>
      <c r="C17" s="5"/>
      <c r="D17" s="5">
        <f>ROW(A7)+NOT(Eingabemaske!P12="anzeigen")*1000</f>
        <v>7</v>
      </c>
      <c r="E17" s="5">
        <f t="shared" si="0"/>
        <v>13</v>
      </c>
      <c r="F17" s="5" t="str">
        <f>IFERROR(VLOOKUP($E17,Eingabemaske!$A$6:$AA$38,2,0),"")</f>
        <v>Dorfhaus/Feuerwehr Rafing</v>
      </c>
      <c r="G17" s="66">
        <f>IFERROR(VLOOKUP($E17,Eingabemaske!$A$6:$AA$38,4,0),"")</f>
        <v>287.2</v>
      </c>
      <c r="H17" s="69">
        <f>IFERROR(VLOOKUP($E17,Eingabemaske!$A$6:$AA$38,5,0),"")</f>
        <v>0</v>
      </c>
      <c r="I17" s="66">
        <f>IFERROR(VLOOKUP($E17,Eingabemaske!$A$6:$AA$38,7,0),"")</f>
        <v>4710.268</v>
      </c>
      <c r="J17" s="66">
        <f>IFERROR(VLOOKUP($E17,Eingabemaske!$A$6:$AA$38,9,0),"")</f>
        <v>0</v>
      </c>
      <c r="K17" s="66">
        <f>IFERROR(VLOOKUP($E17,Eingabemaske!$A$6:$AA$38,10,0),"")</f>
        <v>0</v>
      </c>
      <c r="L17" s="63" t="str">
        <f t="shared" si="1"/>
        <v>kein EAW</v>
      </c>
      <c r="M17" s="19" t="str">
        <v>keine Daten</v>
      </c>
      <c r="N17" t="str">
        <f>IFERROR(VLOOKUP($E17,Eingabemaske!$A$6:$AA$38,12,0),"")</f>
        <v>kein EAW</v>
      </c>
    </row>
    <row r="18" spans="2:14">
      <c r="B18" s="1">
        <f>IF(F18&lt;&gt;"", MAX(B$11:B17)+1, "")</f>
        <v>8</v>
      </c>
      <c r="C18" s="1"/>
      <c r="D18" s="1">
        <f>ROW(A8)+NOT(Eingabemaske!P13="anzeigen")*1000</f>
        <v>1008</v>
      </c>
      <c r="E18" s="1">
        <f t="shared" si="0"/>
        <v>15</v>
      </c>
      <c r="F18" s="1" t="str">
        <f>IFERROR(VLOOKUP($E18,Eingabemaske!$A$6:$AA$38,2,0),"")</f>
        <v>Pulkautalerhof</v>
      </c>
      <c r="G18" s="3">
        <f>IFERROR(VLOOKUP($E18,Eingabemaske!$A$6:$AA$38,4,0),"")</f>
        <v>460.64</v>
      </c>
      <c r="H18" s="70">
        <f>IFERROR(VLOOKUP($E18,Eingabemaske!$A$6:$AA$38,5,0),"")</f>
        <v>41705</v>
      </c>
      <c r="I18" s="3">
        <f>IFERROR(VLOOKUP($E18,Eingabemaske!$A$6:$AA$38,7,0),"")</f>
        <v>10803.234</v>
      </c>
      <c r="J18" s="3">
        <f>IFERROR(VLOOKUP($E18,Eingabemaske!$A$6:$AA$38,9,0),"")</f>
        <v>0</v>
      </c>
      <c r="K18" s="3">
        <f>IFERROR(VLOOKUP($E18,Eingabemaske!$A$6:$AA$38,10,0),"")</f>
        <v>0</v>
      </c>
      <c r="L18" s="64" t="str">
        <f t="shared" si="1"/>
        <v>kein EAW</v>
      </c>
      <c r="M18" s="19" t="str">
        <v>keine Daten</v>
      </c>
      <c r="N18" t="str">
        <f>IFERROR(VLOOKUP($E18,Eingabemaske!$A$6:$AA$38,12,0),"")</f>
        <v>kein EAW</v>
      </c>
    </row>
    <row r="19" spans="2:14">
      <c r="B19" s="5" t="str">
        <f>IF(F19&lt;&gt;"", MAX(B$11:B18)+1, "")</f>
        <v/>
      </c>
      <c r="C19" s="5"/>
      <c r="D19" s="5">
        <f>ROW(A9)+NOT(Eingabemaske!P14="anzeigen")*1000</f>
        <v>9</v>
      </c>
      <c r="E19" s="5">
        <f t="shared" si="0"/>
        <v>1002</v>
      </c>
      <c r="F19" s="5" t="str">
        <f>IFERROR(VLOOKUP($E19,Eingabemaske!$A$6:$AA$38,2,0),"")</f>
        <v/>
      </c>
      <c r="G19" s="66" t="str">
        <f>IFERROR(VLOOKUP($E19,Eingabemaske!$A$6:$AA$38,4,0),"")</f>
        <v/>
      </c>
      <c r="H19" s="69" t="str">
        <f>IFERROR(VLOOKUP($E19,Eingabemaske!$A$6:$AA$38,5,0),"")</f>
        <v/>
      </c>
      <c r="I19" s="66" t="str">
        <f>IFERROR(VLOOKUP($E19,Eingabemaske!$A$6:$AA$38,7,0),"")</f>
        <v/>
      </c>
      <c r="J19" s="66" t="str">
        <f>IFERROR(VLOOKUP($E19,Eingabemaske!$A$6:$AA$38,9,0),"")</f>
        <v/>
      </c>
      <c r="K19" s="66" t="str">
        <f>IFERROR(VLOOKUP($E19,Eingabemaske!$A$6:$AA$38,10,0),"")</f>
        <v/>
      </c>
      <c r="L19" s="63" t="str">
        <f t="shared" si="1"/>
        <v/>
      </c>
      <c r="M19" s="19" t="str">
        <v>ok</v>
      </c>
      <c r="N19" t="str">
        <f>IFERROR(VLOOKUP($E19,Eingabemaske!$A$6:$AA$38,12,0),"")</f>
        <v/>
      </c>
    </row>
    <row r="20" spans="2:14">
      <c r="B20" s="1" t="str">
        <f>IF(F20&lt;&gt;"", MAX(B$11:B19)+1, "")</f>
        <v/>
      </c>
      <c r="C20" s="1"/>
      <c r="D20" s="1">
        <f>ROW(A10)+NOT(Eingabemaske!P15="anzeigen")*1000</f>
        <v>1010</v>
      </c>
      <c r="E20" s="1">
        <f t="shared" si="0"/>
        <v>1006</v>
      </c>
      <c r="F20" s="1" t="str">
        <f>IFERROR(VLOOKUP($E20,Eingabemaske!$A$6:$AA$38,2,0),"")</f>
        <v/>
      </c>
      <c r="G20" s="3" t="str">
        <f>IFERROR(VLOOKUP($E20,Eingabemaske!$A$6:$AA$38,4,0),"")</f>
        <v/>
      </c>
      <c r="H20" s="70" t="str">
        <f>IFERROR(VLOOKUP($E20,Eingabemaske!$A$6:$AA$38,5,0),"")</f>
        <v/>
      </c>
      <c r="I20" s="3" t="str">
        <f>IFERROR(VLOOKUP($E20,Eingabemaske!$A$6:$AA$38,7,0),"")</f>
        <v/>
      </c>
      <c r="J20" s="3" t="str">
        <f>IFERROR(VLOOKUP($E20,Eingabemaske!$A$6:$AA$38,9,0),"")</f>
        <v/>
      </c>
      <c r="K20" s="3" t="str">
        <f>IFERROR(VLOOKUP($E20,Eingabemaske!$A$6:$AA$38,10,0),"")</f>
        <v/>
      </c>
      <c r="L20" s="64" t="str">
        <f t="shared" si="1"/>
        <v/>
      </c>
      <c r="M20" s="19" t="str">
        <v>ok</v>
      </c>
      <c r="N20" t="str">
        <f>IFERROR(VLOOKUP($E20,Eingabemaske!$A$6:$AA$38,12,0),"")</f>
        <v/>
      </c>
    </row>
    <row r="21" spans="2:14">
      <c r="B21" s="5" t="str">
        <f>IF(F21&lt;&gt;"", MAX(B$11:B20)+1, "")</f>
        <v/>
      </c>
      <c r="C21" s="5"/>
      <c r="D21" s="5">
        <f>ROW(A11)+NOT(Eingabemaske!P16="anzeigen")*1000</f>
        <v>1011</v>
      </c>
      <c r="E21" s="5">
        <f t="shared" si="0"/>
        <v>1008</v>
      </c>
      <c r="F21" s="5" t="str">
        <f>IFERROR(VLOOKUP($E21,Eingabemaske!$A$6:$AA$38,2,0),"")</f>
        <v/>
      </c>
      <c r="G21" s="66" t="str">
        <f>IFERROR(VLOOKUP($E21,Eingabemaske!$A$6:$AA$38,4,0),"")</f>
        <v/>
      </c>
      <c r="H21" s="69" t="str">
        <f>IFERROR(VLOOKUP($E21,Eingabemaske!$A$6:$AA$38,5,0),"")</f>
        <v/>
      </c>
      <c r="I21" s="66" t="str">
        <f>IFERROR(VLOOKUP($E21,Eingabemaske!$A$6:$AA$38,7,0),"")</f>
        <v/>
      </c>
      <c r="J21" s="66" t="str">
        <f>IFERROR(VLOOKUP($E21,Eingabemaske!$A$6:$AA$38,9,0),"")</f>
        <v/>
      </c>
      <c r="K21" s="66" t="str">
        <f>IFERROR(VLOOKUP($E21,Eingabemaske!$A$6:$AA$38,10,0),"")</f>
        <v/>
      </c>
      <c r="L21" s="63" t="str">
        <f t="shared" si="1"/>
        <v/>
      </c>
      <c r="M21" s="19" t="str">
        <v>ok</v>
      </c>
      <c r="N21" t="str">
        <f>IFERROR(VLOOKUP($E21,Eingabemaske!$A$6:$AA$38,12,0),"")</f>
        <v/>
      </c>
    </row>
    <row r="22" spans="2:14">
      <c r="B22" s="1" t="str">
        <f>IF(F22&lt;&gt;"", MAX(B$11:B21)+1, "")</f>
        <v/>
      </c>
      <c r="C22" s="1"/>
      <c r="D22" s="1">
        <f>ROW(A12)+NOT(Eingabemaske!P17="anzeigen")*1000</f>
        <v>1012</v>
      </c>
      <c r="E22" s="1">
        <f t="shared" si="0"/>
        <v>1010</v>
      </c>
      <c r="F22" s="1" t="str">
        <f>IFERROR(VLOOKUP($E22,Eingabemaske!$A$6:$AA$38,2,0),"")</f>
        <v/>
      </c>
      <c r="G22" s="3" t="str">
        <f>IFERROR(VLOOKUP($E22,Eingabemaske!$A$6:$AA$38,4,0),"")</f>
        <v/>
      </c>
      <c r="H22" s="70" t="str">
        <f>IFERROR(VLOOKUP($E22,Eingabemaske!$A$6:$AA$38,5,0),"")</f>
        <v/>
      </c>
      <c r="I22" s="3" t="str">
        <f>IFERROR(VLOOKUP($E22,Eingabemaske!$A$6:$AA$38,7,0),"")</f>
        <v/>
      </c>
      <c r="J22" s="3" t="str">
        <f>IFERROR(VLOOKUP($E22,Eingabemaske!$A$6:$AA$38,9,0),"")</f>
        <v/>
      </c>
      <c r="K22" s="3" t="str">
        <f>IFERROR(VLOOKUP($E22,Eingabemaske!$A$6:$AA$38,10,0),"")</f>
        <v/>
      </c>
      <c r="L22" s="64" t="str">
        <f t="shared" si="1"/>
        <v/>
      </c>
      <c r="M22" s="19" t="str">
        <v>ok</v>
      </c>
      <c r="N22" t="str">
        <f>IFERROR(VLOOKUP($E22,Eingabemaske!$A$6:$AA$38,12,0),"")</f>
        <v/>
      </c>
    </row>
    <row r="23" spans="2:14">
      <c r="B23" s="5" t="str">
        <f>IF(F23&lt;&gt;"", MAX(B$11:B22)+1, "")</f>
        <v/>
      </c>
      <c r="C23" s="5"/>
      <c r="D23" s="5">
        <f>ROW(A13)+NOT(Eingabemaske!P18="anzeigen")*1000</f>
        <v>13</v>
      </c>
      <c r="E23" s="5">
        <f t="shared" si="0"/>
        <v>1011</v>
      </c>
      <c r="F23" s="5" t="str">
        <f>IFERROR(VLOOKUP($E23,Eingabemaske!$A$6:$AA$38,2,0),"")</f>
        <v/>
      </c>
      <c r="G23" s="66" t="str">
        <f>IFERROR(VLOOKUP($E23,Eingabemaske!$A$6:$AA$38,4,0),"")</f>
        <v/>
      </c>
      <c r="H23" s="69" t="str">
        <f>IFERROR(VLOOKUP($E23,Eingabemaske!$A$6:$AA$38,5,0),"")</f>
        <v/>
      </c>
      <c r="I23" s="66" t="str">
        <f>IFERROR(VLOOKUP($E23,Eingabemaske!$A$6:$AA$38,7,0),"")</f>
        <v/>
      </c>
      <c r="J23" s="66" t="str">
        <f>IFERROR(VLOOKUP($E23,Eingabemaske!$A$6:$AA$38,9,0),"")</f>
        <v/>
      </c>
      <c r="K23" s="66" t="str">
        <f>IFERROR(VLOOKUP($E23,Eingabemaske!$A$6:$AA$38,10,0),"")</f>
        <v/>
      </c>
      <c r="L23" s="63" t="str">
        <f t="shared" si="1"/>
        <v/>
      </c>
      <c r="M23" s="19" t="str">
        <v>ok</v>
      </c>
      <c r="N23" t="str">
        <f>IFERROR(VLOOKUP($E23,Eingabemaske!$A$6:$AA$38,12,0),"")</f>
        <v/>
      </c>
    </row>
    <row r="24" spans="2:14">
      <c r="B24" s="1" t="str">
        <f>IF(F24&lt;&gt;"", MAX(B$11:B23)+1, "")</f>
        <v/>
      </c>
      <c r="C24" s="1"/>
      <c r="D24" s="1">
        <f>ROW(A14)+NOT(Eingabemaske!P19="anzeigen")*1000</f>
        <v>1014</v>
      </c>
      <c r="E24" s="1">
        <f t="shared" si="0"/>
        <v>1012</v>
      </c>
      <c r="F24" s="1" t="str">
        <f>IFERROR(VLOOKUP($E24,Eingabemaske!$A$6:$AA$38,2,0),"")</f>
        <v/>
      </c>
      <c r="G24" s="3" t="str">
        <f>IFERROR(VLOOKUP($E24,Eingabemaske!$A$6:$AA$38,4,0),"")</f>
        <v/>
      </c>
      <c r="H24" s="70" t="str">
        <f>IFERROR(VLOOKUP($E24,Eingabemaske!$A$6:$AA$38,5,0),"")</f>
        <v/>
      </c>
      <c r="I24" s="3" t="str">
        <f>IFERROR(VLOOKUP($E24,Eingabemaske!$A$6:$AA$38,7,0),"")</f>
        <v/>
      </c>
      <c r="J24" s="3" t="str">
        <f>IFERROR(VLOOKUP($E24,Eingabemaske!$A$6:$AA$38,9,0),"")</f>
        <v/>
      </c>
      <c r="K24" s="3" t="str">
        <f>IFERROR(VLOOKUP($E24,Eingabemaske!$A$6:$AA$38,10,0),"")</f>
        <v/>
      </c>
      <c r="L24" s="64" t="str">
        <f t="shared" si="1"/>
        <v/>
      </c>
      <c r="M24" s="19" t="str">
        <v>ok</v>
      </c>
      <c r="N24" t="str">
        <f>IFERROR(VLOOKUP($E24,Eingabemaske!$A$6:$AA$38,12,0),"")</f>
        <v/>
      </c>
    </row>
    <row r="25" spans="2:14">
      <c r="B25" s="5" t="str">
        <f>IF(F25&lt;&gt;"", MAX(B$11:B24)+1, "")</f>
        <v/>
      </c>
      <c r="C25" s="5"/>
      <c r="D25" s="5">
        <f>ROW(A15)+NOT(Eingabemaske!P20="anzeigen")*1000</f>
        <v>15</v>
      </c>
      <c r="E25" s="5">
        <f t="shared" si="0"/>
        <v>1014</v>
      </c>
      <c r="F25" s="5" t="str">
        <f>IFERROR(VLOOKUP($E25,Eingabemaske!$A$6:$AA$38,2,0),"")</f>
        <v/>
      </c>
      <c r="G25" s="66" t="str">
        <f>IFERROR(VLOOKUP($E25,Eingabemaske!$A$6:$AA$38,4,0),"")</f>
        <v/>
      </c>
      <c r="H25" s="69" t="str">
        <f>IFERROR(VLOOKUP($E25,Eingabemaske!$A$6:$AA$38,5,0),"")</f>
        <v/>
      </c>
      <c r="I25" s="66" t="str">
        <f>IFERROR(VLOOKUP($E25,Eingabemaske!$A$6:$AA$38,7,0),"")</f>
        <v/>
      </c>
      <c r="J25" s="66" t="str">
        <f>IFERROR(VLOOKUP($E25,Eingabemaske!$A$6:$AA$38,9,0),"")</f>
        <v/>
      </c>
      <c r="K25" s="66" t="str">
        <f>IFERROR(VLOOKUP($E25,Eingabemaske!$A$6:$AA$38,10,0),"")</f>
        <v/>
      </c>
      <c r="L25" s="63" t="str">
        <f t="shared" si="1"/>
        <v/>
      </c>
      <c r="M25" s="19" t="str">
        <v>ok</v>
      </c>
      <c r="N25" t="str">
        <f>IFERROR(VLOOKUP($E25,Eingabemaske!$A$6:$AA$38,12,0),"")</f>
        <v/>
      </c>
    </row>
    <row r="26" spans="2:14">
      <c r="B26" s="1" t="str">
        <f>IF(F26&lt;&gt;"", MAX(B$11:B25)+1, "")</f>
        <v/>
      </c>
      <c r="C26" s="1"/>
      <c r="D26" s="1">
        <f>ROW(A16)+NOT(Eingabemaske!P21="anzeigen")*1000</f>
        <v>1016</v>
      </c>
      <c r="E26" s="1">
        <f t="shared" si="0"/>
        <v>1016</v>
      </c>
      <c r="F26" s="1" t="str">
        <f>IFERROR(VLOOKUP($E26,Eingabemaske!$A$6:$AA$38,2,0),"")</f>
        <v/>
      </c>
      <c r="G26" s="3" t="str">
        <f>IFERROR(VLOOKUP($E26,Eingabemaske!$A$6:$AA$38,4,0),"")</f>
        <v/>
      </c>
      <c r="H26" s="70" t="str">
        <f>IFERROR(VLOOKUP($E26,Eingabemaske!$A$6:$AA$38,5,0),"")</f>
        <v/>
      </c>
      <c r="I26" s="3" t="str">
        <f>IFERROR(VLOOKUP($E26,Eingabemaske!$A$6:$AA$38,7,0),"")</f>
        <v/>
      </c>
      <c r="J26" s="3" t="str">
        <f>IFERROR(VLOOKUP($E26,Eingabemaske!$A$6:$AA$38,9,0),"")</f>
        <v/>
      </c>
      <c r="K26" s="3" t="str">
        <f>IFERROR(VLOOKUP($E26,Eingabemaske!$A$6:$AA$38,10,0),"")</f>
        <v/>
      </c>
      <c r="L26" s="64" t="str">
        <f t="shared" si="1"/>
        <v/>
      </c>
      <c r="M26" s="19" t="str">
        <v>ok</v>
      </c>
      <c r="N26" t="str">
        <f>IFERROR(VLOOKUP($E26,Eingabemaske!$A$6:$AA$38,12,0),"")</f>
        <v/>
      </c>
    </row>
    <row r="27" spans="2:14">
      <c r="B27" s="5" t="str">
        <f>IF(F27&lt;&gt;"", MAX(B$11:B26)+1, "")</f>
        <v/>
      </c>
      <c r="C27" s="5"/>
      <c r="D27" s="5">
        <f>ROW(A17)+NOT(Eingabemaske!P22="anzeigen")*1000</f>
        <v>1017</v>
      </c>
      <c r="E27" s="5">
        <f t="shared" si="0"/>
        <v>1017</v>
      </c>
      <c r="F27" s="5" t="str">
        <f>IFERROR(VLOOKUP($E27,Eingabemaske!$A$6:$AA$38,2,0),"")</f>
        <v/>
      </c>
      <c r="G27" s="66" t="str">
        <f>IFERROR(VLOOKUP($E27,Eingabemaske!$A$6:$AA$38,4,0),"")</f>
        <v/>
      </c>
      <c r="H27" s="69" t="str">
        <f>IFERROR(VLOOKUP($E27,Eingabemaske!$A$6:$AA$38,5,0),"")</f>
        <v/>
      </c>
      <c r="I27" s="66" t="str">
        <f>IFERROR(VLOOKUP($E27,Eingabemaske!$A$6:$AA$38,7,0),"")</f>
        <v/>
      </c>
      <c r="J27" s="66" t="str">
        <f>IFERROR(VLOOKUP($E27,Eingabemaske!$A$6:$AA$38,9,0),"")</f>
        <v/>
      </c>
      <c r="K27" s="66" t="str">
        <f>IFERROR(VLOOKUP($E27,Eingabemaske!$A$6:$AA$38,10,0),"")</f>
        <v/>
      </c>
      <c r="L27" s="63" t="str">
        <f t="shared" si="1"/>
        <v/>
      </c>
      <c r="M27" s="19" t="str">
        <v>ok</v>
      </c>
      <c r="N27" t="str">
        <f>IFERROR(VLOOKUP($E27,Eingabemaske!$A$6:$AA$38,12,0),"")</f>
        <v/>
      </c>
    </row>
    <row r="28" spans="2:14">
      <c r="B28" s="1" t="str">
        <f>IF(F28&lt;&gt;"", MAX(B$11:B27)+1, "")</f>
        <v/>
      </c>
      <c r="C28" s="1"/>
      <c r="D28" s="1">
        <f>ROW(A18)+NOT(Eingabemaske!P23="anzeigen")*1000</f>
        <v>1018</v>
      </c>
      <c r="E28" s="1">
        <f t="shared" si="0"/>
        <v>1018</v>
      </c>
      <c r="F28" s="1" t="str">
        <f>IFERROR(VLOOKUP($E28,Eingabemaske!$A$6:$AA$38,2,0),"")</f>
        <v/>
      </c>
      <c r="G28" s="3" t="str">
        <f>IFERROR(VLOOKUP($E28,Eingabemaske!$A$6:$AA$38,4,0),"")</f>
        <v/>
      </c>
      <c r="H28" s="70" t="str">
        <f>IFERROR(VLOOKUP($E28,Eingabemaske!$A$6:$AA$38,5,0),"")</f>
        <v/>
      </c>
      <c r="I28" s="3" t="str">
        <f>IFERROR(VLOOKUP($E28,Eingabemaske!$A$6:$AA$38,7,0),"")</f>
        <v/>
      </c>
      <c r="J28" s="3" t="str">
        <f>IFERROR(VLOOKUP($E28,Eingabemaske!$A$6:$AA$38,9,0),"")</f>
        <v/>
      </c>
      <c r="K28" s="3" t="str">
        <f>IFERROR(VLOOKUP($E28,Eingabemaske!$A$6:$AA$38,10,0),"")</f>
        <v/>
      </c>
      <c r="L28" s="64" t="str">
        <f t="shared" si="1"/>
        <v/>
      </c>
      <c r="M28" s="19" t="str">
        <v>ok</v>
      </c>
      <c r="N28" t="str">
        <f>IFERROR(VLOOKUP($E28,Eingabemaske!$A$6:$AA$38,12,0),"")</f>
        <v/>
      </c>
    </row>
    <row r="29" spans="2:14">
      <c r="B29" s="5" t="str">
        <f>IF(F29&lt;&gt;"", MAX(B$11:B28)+1, "")</f>
        <v/>
      </c>
      <c r="C29" s="5"/>
      <c r="D29" s="5">
        <f>ROW(A19)+NOT(Eingabemaske!P24="anzeigen")*1000</f>
        <v>1019</v>
      </c>
      <c r="E29" s="5">
        <f t="shared" si="0"/>
        <v>1019</v>
      </c>
      <c r="F29" s="5" t="str">
        <f>IFERROR(VLOOKUP($E29,Eingabemaske!$A$6:$AA$38,2,0),"")</f>
        <v/>
      </c>
      <c r="G29" s="66" t="str">
        <f>IFERROR(VLOOKUP($E29,Eingabemaske!$A$6:$AA$38,4,0),"")</f>
        <v/>
      </c>
      <c r="H29" s="69" t="str">
        <f>IFERROR(VLOOKUP($E29,Eingabemaske!$A$6:$AA$38,5,0),"")</f>
        <v/>
      </c>
      <c r="I29" s="66" t="str">
        <f>IFERROR(VLOOKUP($E29,Eingabemaske!$A$6:$AA$38,7,0),"")</f>
        <v/>
      </c>
      <c r="J29" s="66" t="str">
        <f>IFERROR(VLOOKUP($E29,Eingabemaske!$A$6:$AA$38,9,0),"")</f>
        <v/>
      </c>
      <c r="K29" s="66" t="str">
        <f>IFERROR(VLOOKUP($E29,Eingabemaske!$A$6:$AA$38,10,0),"")</f>
        <v/>
      </c>
      <c r="L29" s="63" t="str">
        <f t="shared" si="1"/>
        <v/>
      </c>
      <c r="M29" s="19" t="str">
        <v>ok</v>
      </c>
      <c r="N29" t="str">
        <f>IFERROR(VLOOKUP($E29,Eingabemaske!$A$6:$AA$38,12,0),"")</f>
        <v/>
      </c>
    </row>
    <row r="30" spans="2:14">
      <c r="B30" s="1" t="str">
        <f>IF(F30&lt;&gt;"", MAX(B$11:B29)+1, "")</f>
        <v/>
      </c>
      <c r="C30" s="1"/>
      <c r="D30" s="1">
        <f>ROW(A20)+NOT(Eingabemaske!P25="anzeigen")*1000</f>
        <v>1020</v>
      </c>
      <c r="E30" s="1">
        <f t="shared" si="0"/>
        <v>1020</v>
      </c>
      <c r="F30" s="1" t="str">
        <f>IFERROR(VLOOKUP($E30,Eingabemaske!$A$6:$AA$38,2,0),"")</f>
        <v/>
      </c>
      <c r="G30" s="3" t="str">
        <f>IFERROR(VLOOKUP($E30,Eingabemaske!$A$6:$AA$38,4,0),"")</f>
        <v/>
      </c>
      <c r="H30" s="70" t="str">
        <f>IFERROR(VLOOKUP($E30,Eingabemaske!$A$6:$AA$38,5,0),"")</f>
        <v/>
      </c>
      <c r="I30" s="3" t="str">
        <f>IFERROR(VLOOKUP($E30,Eingabemaske!$A$6:$AA$38,7,0),"")</f>
        <v/>
      </c>
      <c r="J30" s="3" t="str">
        <f>IFERROR(VLOOKUP($E30,Eingabemaske!$A$6:$AA$38,9,0),"")</f>
        <v/>
      </c>
      <c r="K30" s="3" t="str">
        <f>IFERROR(VLOOKUP($E30,Eingabemaske!$A$6:$AA$38,10,0),"")</f>
        <v/>
      </c>
      <c r="L30" s="64" t="str">
        <f t="shared" si="1"/>
        <v/>
      </c>
      <c r="M30" s="19" t="str">
        <v>ok</v>
      </c>
      <c r="N30" t="str">
        <f>IFERROR(VLOOKUP($E30,Eingabemaske!$A$6:$AA$38,12,0),"")</f>
        <v/>
      </c>
    </row>
    <row r="31" spans="2:14">
      <c r="B31" s="5" t="str">
        <f>IF(F31&lt;&gt;"", MAX(B$11:B30)+1, "")</f>
        <v/>
      </c>
      <c r="C31" s="5"/>
      <c r="D31" s="5">
        <f>ROW(A21)+NOT(Eingabemaske!P26="anzeigen")*1000</f>
        <v>1021</v>
      </c>
      <c r="E31" s="5">
        <f t="shared" si="0"/>
        <v>1021</v>
      </c>
      <c r="F31" s="5" t="str">
        <f>IFERROR(VLOOKUP($E31,Eingabemaske!$A$6:$AA$38,2,0),"")</f>
        <v/>
      </c>
      <c r="G31" s="66" t="str">
        <f>IFERROR(VLOOKUP($E31,Eingabemaske!$A$6:$AA$38,4,0),"")</f>
        <v/>
      </c>
      <c r="H31" s="69" t="str">
        <f>IFERROR(VLOOKUP($E31,Eingabemaske!$A$6:$AA$38,5,0),"")</f>
        <v/>
      </c>
      <c r="I31" s="66" t="str">
        <f>IFERROR(VLOOKUP($E31,Eingabemaske!$A$6:$AA$38,7,0),"")</f>
        <v/>
      </c>
      <c r="J31" s="66" t="str">
        <f>IFERROR(VLOOKUP($E31,Eingabemaske!$A$6:$AA$38,9,0),"")</f>
        <v/>
      </c>
      <c r="K31" s="66" t="str">
        <f>IFERROR(VLOOKUP($E31,Eingabemaske!$A$6:$AA$38,10,0),"")</f>
        <v/>
      </c>
      <c r="L31" s="63" t="str">
        <f t="shared" si="1"/>
        <v/>
      </c>
      <c r="M31" s="19" t="str">
        <v>ok</v>
      </c>
      <c r="N31" t="str">
        <f>IFERROR(VLOOKUP($E31,Eingabemaske!$A$6:$AA$38,12,0),"")</f>
        <v/>
      </c>
    </row>
    <row r="32" spans="2:14">
      <c r="B32" s="1" t="str">
        <f>IF(F32&lt;&gt;"", MAX(B$11:B31)+1, "")</f>
        <v/>
      </c>
      <c r="C32" s="1"/>
      <c r="D32" s="1">
        <f>ROW(A22)+NOT(Eingabemaske!P27="anzeigen")*1000</f>
        <v>1022</v>
      </c>
      <c r="E32" s="1">
        <f t="shared" si="0"/>
        <v>1022</v>
      </c>
      <c r="F32" s="1" t="str">
        <f>IFERROR(VLOOKUP($E32,Eingabemaske!$A$6:$AA$38,2,0),"")</f>
        <v/>
      </c>
      <c r="G32" s="3" t="str">
        <f>IFERROR(VLOOKUP($E32,Eingabemaske!$A$6:$AA$38,4,0),"")</f>
        <v/>
      </c>
      <c r="H32" s="70" t="str">
        <f>IFERROR(VLOOKUP($E32,Eingabemaske!$A$6:$AA$38,5,0),"")</f>
        <v/>
      </c>
      <c r="I32" s="3" t="str">
        <f>IFERROR(VLOOKUP($E32,Eingabemaske!$A$6:$AA$38,7,0),"")</f>
        <v/>
      </c>
      <c r="J32" s="3" t="str">
        <f>IFERROR(VLOOKUP($E32,Eingabemaske!$A$6:$AA$38,9,0),"")</f>
        <v/>
      </c>
      <c r="K32" s="3" t="str">
        <f>IFERROR(VLOOKUP($E32,Eingabemaske!$A$6:$AA$38,10,0),"")</f>
        <v/>
      </c>
      <c r="L32" s="64" t="str">
        <f t="shared" si="1"/>
        <v/>
      </c>
      <c r="M32" s="19" t="str">
        <v>ok</v>
      </c>
      <c r="N32" t="str">
        <f>IFERROR(VLOOKUP($E32,Eingabemaske!$A$6:$AA$38,12,0),"")</f>
        <v/>
      </c>
    </row>
    <row r="33" spans="2:14">
      <c r="B33" s="5" t="str">
        <f>IF(F33&lt;&gt;"", MAX(B$11:B32)+1, "")</f>
        <v/>
      </c>
      <c r="C33" s="5"/>
      <c r="D33" s="5">
        <f>ROW(A23)+NOT(Eingabemaske!P28="anzeigen")*1000</f>
        <v>1023</v>
      </c>
      <c r="E33" s="5">
        <f t="shared" si="0"/>
        <v>1023</v>
      </c>
      <c r="F33" s="5" t="str">
        <f>IFERROR(VLOOKUP($E33,Eingabemaske!$A$6:$AA$38,2,0),"")</f>
        <v/>
      </c>
      <c r="G33" s="66" t="str">
        <f>IFERROR(VLOOKUP($E33,Eingabemaske!$A$6:$AA$38,4,0),"")</f>
        <v/>
      </c>
      <c r="H33" s="69" t="str">
        <f>IFERROR(VLOOKUP($E33,Eingabemaske!$A$6:$AA$38,5,0),"")</f>
        <v/>
      </c>
      <c r="I33" s="66" t="str">
        <f>IFERROR(VLOOKUP($E33,Eingabemaske!$A$6:$AA$38,7,0),"")</f>
        <v/>
      </c>
      <c r="J33" s="66" t="str">
        <f>IFERROR(VLOOKUP($E33,Eingabemaske!$A$6:$AA$38,9,0),"")</f>
        <v/>
      </c>
      <c r="K33" s="66" t="str">
        <f>IFERROR(VLOOKUP($E33,Eingabemaske!$A$6:$AA$38,10,0),"")</f>
        <v/>
      </c>
      <c r="L33" s="63" t="str">
        <f t="shared" si="1"/>
        <v/>
      </c>
      <c r="M33" s="19" t="str">
        <v>ok</v>
      </c>
      <c r="N33" t="str">
        <f>IFERROR(VLOOKUP($E33,Eingabemaske!$A$6:$AA$38,12,0),"")</f>
        <v/>
      </c>
    </row>
    <row r="34" spans="2:14">
      <c r="B34" s="1" t="str">
        <f>IF(F34&lt;&gt;"", MAX(B$11:B33)+1, "")</f>
        <v/>
      </c>
      <c r="C34" s="1"/>
      <c r="D34" s="1">
        <f>ROW(A24)+NOT(Eingabemaske!P29="anzeigen")*1000</f>
        <v>1024</v>
      </c>
      <c r="E34" s="1">
        <f t="shared" si="0"/>
        <v>1024</v>
      </c>
      <c r="F34" s="1" t="str">
        <f>IFERROR(VLOOKUP($E34,Eingabemaske!$A$6:$AA$38,2,0),"")</f>
        <v/>
      </c>
      <c r="G34" s="3" t="str">
        <f>IFERROR(VLOOKUP($E34,Eingabemaske!$A$6:$AA$38,4,0),"")</f>
        <v/>
      </c>
      <c r="H34" s="70" t="str">
        <f>IFERROR(VLOOKUP($E34,Eingabemaske!$A$6:$AA$38,5,0),"")</f>
        <v/>
      </c>
      <c r="I34" s="3" t="str">
        <f>IFERROR(VLOOKUP($E34,Eingabemaske!$A$6:$AA$38,7,0),"")</f>
        <v/>
      </c>
      <c r="J34" s="3" t="str">
        <f>IFERROR(VLOOKUP($E34,Eingabemaske!$A$6:$AA$38,9,0),"")</f>
        <v/>
      </c>
      <c r="K34" s="3" t="str">
        <f>IFERROR(VLOOKUP($E34,Eingabemaske!$A$6:$AA$38,10,0),"")</f>
        <v/>
      </c>
      <c r="L34" s="64" t="str">
        <f t="shared" si="1"/>
        <v/>
      </c>
      <c r="M34" s="19" t="str">
        <v>ok</v>
      </c>
      <c r="N34" t="str">
        <f>IFERROR(VLOOKUP($E34,Eingabemaske!$A$6:$AA$38,12,0),"")</f>
        <v/>
      </c>
    </row>
    <row r="35" spans="2:14">
      <c r="B35" s="5" t="str">
        <f>IF(F35&lt;&gt;"", MAX(B$11:B34)+1, "")</f>
        <v/>
      </c>
      <c r="C35" s="5"/>
      <c r="D35" s="5">
        <f>ROW(A25)+NOT(Eingabemaske!P30="anzeigen")*1000</f>
        <v>1025</v>
      </c>
      <c r="E35" s="5">
        <f t="shared" si="0"/>
        <v>1025</v>
      </c>
      <c r="F35" s="5" t="str">
        <f>IFERROR(VLOOKUP($E35,Eingabemaske!$A$6:$AA$38,2,0),"")</f>
        <v/>
      </c>
      <c r="G35" s="66" t="str">
        <f>IFERROR(VLOOKUP($E35,Eingabemaske!$A$6:$AA$38,4,0),"")</f>
        <v/>
      </c>
      <c r="H35" s="69" t="str">
        <f>IFERROR(VLOOKUP($E35,Eingabemaske!$A$6:$AA$38,5,0),"")</f>
        <v/>
      </c>
      <c r="I35" s="66" t="str">
        <f>IFERROR(VLOOKUP($E35,Eingabemaske!$A$6:$AA$38,7,0),"")</f>
        <v/>
      </c>
      <c r="J35" s="66" t="str">
        <f>IFERROR(VLOOKUP($E35,Eingabemaske!$A$6:$AA$38,9,0),"")</f>
        <v/>
      </c>
      <c r="K35" s="66" t="str">
        <f>IFERROR(VLOOKUP($E35,Eingabemaske!$A$6:$AA$38,10,0),"")</f>
        <v/>
      </c>
      <c r="L35" s="63" t="str">
        <f t="shared" si="1"/>
        <v/>
      </c>
      <c r="M35" s="19" t="str">
        <v>ok</v>
      </c>
      <c r="N35" t="str">
        <f>IFERROR(VLOOKUP($E35,Eingabemaske!$A$6:$AA$38,12,0),"")</f>
        <v/>
      </c>
    </row>
    <row r="36" spans="2:14">
      <c r="B36" s="1" t="str">
        <f>IF(F36&lt;&gt;"", MAX(B$11:B35)+1, "")</f>
        <v/>
      </c>
      <c r="C36" s="1"/>
      <c r="D36" s="1">
        <f>ROW(A26)+NOT(Eingabemaske!P31="anzeigen")*1000</f>
        <v>1026</v>
      </c>
      <c r="E36" s="1">
        <f t="shared" si="0"/>
        <v>1026</v>
      </c>
      <c r="F36" s="1" t="str">
        <f>IFERROR(VLOOKUP($E36,Eingabemaske!$A$6:$AA$38,2,0),"")</f>
        <v/>
      </c>
      <c r="G36" s="3" t="str">
        <f>IFERROR(VLOOKUP($E36,Eingabemaske!$A$6:$AA$38,4,0),"")</f>
        <v/>
      </c>
      <c r="H36" s="70" t="str">
        <f>IFERROR(VLOOKUP($E36,Eingabemaske!$A$6:$AA$38,5,0),"")</f>
        <v/>
      </c>
      <c r="I36" s="3" t="str">
        <f>IFERROR(VLOOKUP($E36,Eingabemaske!$A$6:$AA$38,7,0),"")</f>
        <v/>
      </c>
      <c r="J36" s="3" t="str">
        <f>IFERROR(VLOOKUP($E36,Eingabemaske!$A$6:$AA$38,9,0),"")</f>
        <v/>
      </c>
      <c r="K36" s="3" t="str">
        <f>IFERROR(VLOOKUP($E36,Eingabemaske!$A$6:$AA$38,10,0),"")</f>
        <v/>
      </c>
      <c r="L36" s="64" t="str">
        <f t="shared" si="1"/>
        <v/>
      </c>
      <c r="M36" s="19" t="str">
        <v>ok</v>
      </c>
      <c r="N36" t="str">
        <f>IFERROR(VLOOKUP($E36,Eingabemaske!$A$6:$AA$38,12,0),"")</f>
        <v/>
      </c>
    </row>
    <row r="37" spans="2:14">
      <c r="B37" s="5" t="str">
        <f>IF(F37&lt;&gt;"", MAX(B$11:B36)+1, "")</f>
        <v/>
      </c>
      <c r="C37" s="5"/>
      <c r="D37" s="5">
        <f>ROW(A27)+NOT(Eingabemaske!P32="anzeigen")*1000</f>
        <v>1027</v>
      </c>
      <c r="E37" s="5">
        <f t="shared" si="0"/>
        <v>1027</v>
      </c>
      <c r="F37" s="5" t="str">
        <f>IFERROR(VLOOKUP($E37,Eingabemaske!$A$6:$AA$38,2,0),"")</f>
        <v/>
      </c>
      <c r="G37" s="66" t="str">
        <f>IFERROR(VLOOKUP($E37,Eingabemaske!$A$6:$AA$38,4,0),"")</f>
        <v/>
      </c>
      <c r="H37" s="69" t="str">
        <f>IFERROR(VLOOKUP($E37,Eingabemaske!$A$6:$AA$38,5,0),"")</f>
        <v/>
      </c>
      <c r="I37" s="66" t="str">
        <f>IFERROR(VLOOKUP($E37,Eingabemaske!$A$6:$AA$38,7,0),"")</f>
        <v/>
      </c>
      <c r="J37" s="66" t="str">
        <f>IFERROR(VLOOKUP($E37,Eingabemaske!$A$6:$AA$38,9,0),"")</f>
        <v/>
      </c>
      <c r="K37" s="66" t="str">
        <f>IFERROR(VLOOKUP($E37,Eingabemaske!$A$6:$AA$38,10,0),"")</f>
        <v/>
      </c>
      <c r="L37" s="63" t="str">
        <f t="shared" si="1"/>
        <v/>
      </c>
      <c r="M37" s="19" t="str">
        <v>ok</v>
      </c>
      <c r="N37" t="str">
        <f>IFERROR(VLOOKUP($E37,Eingabemaske!$A$6:$AA$38,12,0),"")</f>
        <v/>
      </c>
    </row>
    <row r="38" spans="2:14">
      <c r="B38" s="1" t="str">
        <f>IF(F38&lt;&gt;"", MAX(B$11:B37)+1, "")</f>
        <v/>
      </c>
      <c r="C38" s="1"/>
      <c r="D38" s="1">
        <f>ROW(A28)+NOT(Eingabemaske!P33="anzeigen")*1000</f>
        <v>1028</v>
      </c>
      <c r="E38" s="1">
        <f t="shared" si="0"/>
        <v>1028</v>
      </c>
      <c r="F38" s="1" t="str">
        <f>IFERROR(VLOOKUP($E38,Eingabemaske!$A$6:$AA$38,2,0),"")</f>
        <v/>
      </c>
      <c r="G38" s="3" t="str">
        <f>IFERROR(VLOOKUP($E38,Eingabemaske!$A$6:$AA$38,4,0),"")</f>
        <v/>
      </c>
      <c r="H38" s="70" t="str">
        <f>IFERROR(VLOOKUP($E38,Eingabemaske!$A$6:$AA$38,5,0),"")</f>
        <v/>
      </c>
      <c r="I38" s="3" t="str">
        <f>IFERROR(VLOOKUP($E38,Eingabemaske!$A$6:$AA$38,7,0),"")</f>
        <v/>
      </c>
      <c r="J38" s="3" t="str">
        <f>IFERROR(VLOOKUP($E38,Eingabemaske!$A$6:$AA$38,9,0),"")</f>
        <v/>
      </c>
      <c r="K38" s="3" t="str">
        <f>IFERROR(VLOOKUP($E38,Eingabemaske!$A$6:$AA$38,10,0),"")</f>
        <v/>
      </c>
      <c r="L38" s="64" t="str">
        <f t="shared" si="1"/>
        <v/>
      </c>
      <c r="M38" s="19" t="str">
        <v>ok</v>
      </c>
      <c r="N38" t="str">
        <f>IFERROR(VLOOKUP($E38,Eingabemaske!$A$6:$AA$38,12,0),"")</f>
        <v/>
      </c>
    </row>
    <row r="39" spans="2:14">
      <c r="B39" s="5" t="str">
        <f>IF(F39&lt;&gt;"", MAX(B$11:B38)+1, "")</f>
        <v/>
      </c>
      <c r="C39" s="5"/>
      <c r="D39" s="5">
        <f>ROW(A29)+NOT(Eingabemaske!P34="anzeigen")*1000</f>
        <v>1029</v>
      </c>
      <c r="E39" s="5">
        <f t="shared" si="0"/>
        <v>1029</v>
      </c>
      <c r="F39" s="5" t="str">
        <f>IFERROR(VLOOKUP($E39,Eingabemaske!$A$6:$AA$38,2,0),"")</f>
        <v/>
      </c>
      <c r="G39" s="66" t="str">
        <f>IFERROR(VLOOKUP($E39,Eingabemaske!$A$6:$AA$38,4,0),"")</f>
        <v/>
      </c>
      <c r="H39" s="69" t="str">
        <f>IFERROR(VLOOKUP($E39,Eingabemaske!$A$6:$AA$38,5,0),"")</f>
        <v/>
      </c>
      <c r="I39" s="66" t="str">
        <f>IFERROR(VLOOKUP($E39,Eingabemaske!$A$6:$AA$38,7,0),"")</f>
        <v/>
      </c>
      <c r="J39" s="66" t="str">
        <f>IFERROR(VLOOKUP($E39,Eingabemaske!$A$6:$AA$38,9,0),"")</f>
        <v/>
      </c>
      <c r="K39" s="66" t="str">
        <f>IFERROR(VLOOKUP($E39,Eingabemaske!$A$6:$AA$38,10,0),"")</f>
        <v/>
      </c>
      <c r="L39" s="63" t="str">
        <f t="shared" si="1"/>
        <v/>
      </c>
      <c r="M39" s="19" t="str">
        <v>ok</v>
      </c>
      <c r="N39" t="str">
        <f>IFERROR(VLOOKUP($E39,Eingabemaske!$A$6:$AA$38,12,0),"")</f>
        <v/>
      </c>
    </row>
    <row r="40" spans="2:14">
      <c r="B40" s="1" t="str">
        <f>IF(F40&lt;&gt;"", MAX(B$11:B39)+1, "")</f>
        <v/>
      </c>
      <c r="C40" s="1"/>
      <c r="D40" s="1">
        <f>ROW(A30)+NOT(Eingabemaske!P35="anzeigen")*1000</f>
        <v>1030</v>
      </c>
      <c r="E40" s="1">
        <f t="shared" si="0"/>
        <v>1030</v>
      </c>
      <c r="F40" s="1" t="str">
        <f>IFERROR(VLOOKUP($E40,Eingabemaske!$A$6:$AA$38,2,0),"")</f>
        <v/>
      </c>
      <c r="G40" s="3" t="str">
        <f>IFERROR(VLOOKUP($E40,Eingabemaske!$A$6:$AA$38,4,0),"")</f>
        <v/>
      </c>
      <c r="H40" s="70" t="str">
        <f>IFERROR(VLOOKUP($E40,Eingabemaske!$A$6:$AA$38,5,0),"")</f>
        <v/>
      </c>
      <c r="I40" s="3" t="str">
        <f>IFERROR(VLOOKUP($E40,Eingabemaske!$A$6:$AA$38,7,0),"")</f>
        <v/>
      </c>
      <c r="J40" s="3" t="str">
        <f>IFERROR(VLOOKUP($E40,Eingabemaske!$A$6:$AA$38,9,0),"")</f>
        <v/>
      </c>
      <c r="K40" s="3" t="str">
        <f>IFERROR(VLOOKUP($E40,Eingabemaske!$A$6:$AA$38,10,0),"")</f>
        <v/>
      </c>
      <c r="L40" s="64" t="str">
        <f t="shared" si="1"/>
        <v/>
      </c>
      <c r="M40" s="19" t="str">
        <v>ok</v>
      </c>
      <c r="N40" t="str">
        <f>IFERROR(VLOOKUP($E40,Eingabemaske!$A$6:$AA$38,12,0),"")</f>
        <v/>
      </c>
    </row>
    <row r="41" spans="2:14">
      <c r="B41" s="5" t="str">
        <f>IF(F41&lt;&gt;"", MAX(B$11:B40)+1, "")</f>
        <v/>
      </c>
      <c r="C41" s="5"/>
      <c r="D41" s="5">
        <f>ROW(A31)+NOT(Eingabemaske!P36="anzeigen")*1000</f>
        <v>1031</v>
      </c>
      <c r="E41" s="5">
        <f t="shared" si="0"/>
        <v>1031</v>
      </c>
      <c r="F41" s="5" t="str">
        <f>IFERROR(VLOOKUP($E41,Eingabemaske!$A$6:$AA$38,2,0),"")</f>
        <v/>
      </c>
      <c r="G41" s="66" t="str">
        <f>IFERROR(VLOOKUP($E41,Eingabemaske!$A$6:$AA$38,4,0),"")</f>
        <v/>
      </c>
      <c r="H41" s="69" t="str">
        <f>IFERROR(VLOOKUP($E41,Eingabemaske!$A$6:$AA$38,5,0),"")</f>
        <v/>
      </c>
      <c r="I41" s="66" t="str">
        <f>IFERROR(VLOOKUP($E41,Eingabemaske!$A$6:$AA$38,7,0),"")</f>
        <v/>
      </c>
      <c r="J41" s="66" t="str">
        <f>IFERROR(VLOOKUP($E41,Eingabemaske!$A$6:$AA$38,9,0),"")</f>
        <v/>
      </c>
      <c r="K41" s="66" t="str">
        <f>IFERROR(VLOOKUP($E41,Eingabemaske!$A$6:$AA$38,10,0),"")</f>
        <v/>
      </c>
      <c r="L41" s="63" t="str">
        <f t="shared" si="1"/>
        <v/>
      </c>
      <c r="M41" s="19" t="str">
        <v>ok</v>
      </c>
      <c r="N41" t="str">
        <f>IFERROR(VLOOKUP($E41,Eingabemaske!$A$6:$AA$38,12,0),"")</f>
        <v/>
      </c>
    </row>
    <row r="42" spans="2:14">
      <c r="B42" s="1" t="str">
        <f>IF(F42&lt;&gt;"", MAX(B$11:B41)+1, "")</f>
        <v/>
      </c>
      <c r="C42" s="1"/>
      <c r="D42" s="1">
        <f>ROW(A32)+NOT(Eingabemaske!P37="anzeigen")*1000</f>
        <v>1032</v>
      </c>
      <c r="E42" s="1">
        <f t="shared" si="0"/>
        <v>1032</v>
      </c>
      <c r="F42" s="1" t="str">
        <f>IFERROR(VLOOKUP($E42,Eingabemaske!$A$6:$AA$38,2,0),"")</f>
        <v/>
      </c>
      <c r="G42" s="3" t="str">
        <f>IFERROR(VLOOKUP($E42,Eingabemaske!$A$6:$AA$38,4,0),"")</f>
        <v/>
      </c>
      <c r="H42" s="70" t="str">
        <f>IFERROR(VLOOKUP($E42,Eingabemaske!$A$6:$AA$38,5,0),"")</f>
        <v/>
      </c>
      <c r="I42" s="3" t="str">
        <f>IFERROR(VLOOKUP($E42,Eingabemaske!$A$6:$AA$38,7,0),"")</f>
        <v/>
      </c>
      <c r="J42" s="3" t="str">
        <f>IFERROR(VLOOKUP($E42,Eingabemaske!$A$6:$AA$38,9,0),"")</f>
        <v/>
      </c>
      <c r="K42" s="3" t="str">
        <f>IFERROR(VLOOKUP($E42,Eingabemaske!$A$6:$AA$38,10,0),"")</f>
        <v/>
      </c>
      <c r="L42" s="64" t="str">
        <f t="shared" si="1"/>
        <v/>
      </c>
      <c r="M42" s="19" t="str">
        <v>ok</v>
      </c>
      <c r="N42" t="str">
        <f>IFERROR(VLOOKUP($E42,Eingabemaske!$A$6:$AA$38,12,0),"")</f>
        <v/>
      </c>
    </row>
    <row r="43" spans="2:14">
      <c r="B43" s="5" t="str">
        <f>IF(F43&lt;&gt;"", MAX(B$11:B42)+1, "")</f>
        <v/>
      </c>
      <c r="C43" s="5"/>
      <c r="D43" s="5">
        <f>ROW(A33)+NOT(Eingabemaske!P38="anzeigen")*1000</f>
        <v>1033</v>
      </c>
      <c r="E43" s="5">
        <f t="shared" si="0"/>
        <v>1033</v>
      </c>
      <c r="F43" s="5" t="str">
        <f>IFERROR(VLOOKUP($E43,Eingabemaske!$A$6:$AA$38,2,0),"")</f>
        <v/>
      </c>
      <c r="G43" s="66" t="str">
        <f>IFERROR(VLOOKUP($E43,Eingabemaske!$A$6:$AA$38,4,0),"")</f>
        <v/>
      </c>
      <c r="H43" s="69" t="str">
        <f>IFERROR(VLOOKUP($E43,Eingabemaske!$A$6:$AA$38,5,0),"")</f>
        <v/>
      </c>
      <c r="I43" s="66" t="str">
        <f>IFERROR(VLOOKUP($E43,Eingabemaske!$A$6:$AA$38,7,0),"")</f>
        <v/>
      </c>
      <c r="J43" s="66" t="str">
        <f>IFERROR(VLOOKUP($E43,Eingabemaske!$A$6:$AA$38,9,0),"")</f>
        <v/>
      </c>
      <c r="K43" s="66" t="str">
        <f>IFERROR(VLOOKUP($E43,Eingabemaske!$A$6:$AA$38,10,0),"")</f>
        <v/>
      </c>
      <c r="L43" s="63" t="str">
        <f t="shared" si="1"/>
        <v/>
      </c>
      <c r="M43" s="19" t="str">
        <v>ok</v>
      </c>
      <c r="N43" t="str">
        <f>IFERROR(VLOOKUP($E43,Eingabemaske!$A$6:$AA$38,12,0),"")</f>
        <v/>
      </c>
    </row>
    <row r="44" spans="2:14">
      <c r="B44" s="1" t="str">
        <f>IF(F44&lt;&gt;"", MAX(B$11:B43)+1, "")</f>
        <v/>
      </c>
      <c r="C44" s="1"/>
      <c r="D44" s="1"/>
      <c r="E44" s="1"/>
      <c r="F44" s="1"/>
      <c r="G44" s="1"/>
      <c r="H44" s="62"/>
      <c r="I44" s="3"/>
      <c r="J44" s="3"/>
      <c r="K44" s="3"/>
      <c r="L44" s="3"/>
      <c r="M44" s="18"/>
    </row>
    <row r="45" spans="2:14">
      <c r="F45" s="2"/>
      <c r="G45" s="2"/>
    </row>
    <row r="46" spans="2:14">
      <c r="F46" s="6"/>
      <c r="G46" s="7"/>
    </row>
    <row r="47" spans="2:14">
      <c r="B47" t="s">
        <v>32</v>
      </c>
    </row>
    <row r="48" spans="2:14" ht="16.5">
      <c r="B48" t="s">
        <v>33</v>
      </c>
    </row>
    <row r="49" spans="2:10">
      <c r="B49" t="s">
        <v>34</v>
      </c>
    </row>
    <row r="50" spans="2:10" ht="15">
      <c r="J50" s="12"/>
    </row>
  </sheetData>
  <sheetProtection algorithmName="SHA-512" hashValue="ngxfYtVwBJzE3aFrU3fHUFEh+AOnfRhB8red+GiYnkvtaWOZwcqzG2Ti1T4nDAewoHI2vYzVZExBvLPigAJShw==" saltValue="FM+fOnDVxYs5wYKNP1PYqg==" spinCount="100000" sheet="1" objects="1" scenarios="1"/>
  <mergeCells count="5">
    <mergeCell ref="F1:G1"/>
    <mergeCell ref="F3:G3"/>
    <mergeCell ref="B8:L8"/>
    <mergeCell ref="F5:G5"/>
    <mergeCell ref="F6:G6"/>
  </mergeCells>
  <pageMargins left="0.7" right="0.7" top="0.78740157499999996" bottom="0.78740157499999996" header="0.3" footer="0.3"/>
  <pageSetup paperSize="9" scale="55"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1E4031-69AB-4368-BB95-5A4061236F13}">
  <sheetPr>
    <pageSetUpPr fitToPage="1"/>
  </sheetPr>
  <dimension ref="B1:M43"/>
  <sheetViews>
    <sheetView showGridLines="0" zoomScale="85" zoomScaleNormal="85" workbookViewId="0">
      <selection activeCell="O26" sqref="O26"/>
    </sheetView>
  </sheetViews>
  <sheetFormatPr baseColWidth="10" defaultColWidth="11.375" defaultRowHeight="14.25"/>
  <cols>
    <col min="2" max="2" width="8.375" bestFit="1" customWidth="1"/>
    <col min="3" max="4" width="8.375" hidden="1" customWidth="1"/>
    <col min="5" max="5" width="40.625" customWidth="1"/>
    <col min="6" max="6" width="28.375" bestFit="1" customWidth="1"/>
    <col min="7" max="7" width="22.625" bestFit="1" customWidth="1"/>
    <col min="8" max="8" width="22.375" bestFit="1" customWidth="1"/>
    <col min="9" max="9" width="20.625" customWidth="1"/>
    <col min="10" max="10" width="22.375" customWidth="1"/>
    <col min="11" max="11" width="54.625" style="1" customWidth="1"/>
    <col min="12" max="13" width="11.375" hidden="1" customWidth="1"/>
  </cols>
  <sheetData>
    <row r="1" spans="2:13" ht="15">
      <c r="E1" s="86" t="str">
        <f>Eingabemaske!A1</f>
        <v>Gemeinde / GKZ</v>
      </c>
      <c r="F1" s="86"/>
    </row>
    <row r="2" spans="2:13">
      <c r="E2" s="2" t="str">
        <f>Eingabemaske!C1</f>
        <v>Pulkau</v>
      </c>
      <c r="F2" s="1">
        <f>Eingabemaske!D1</f>
        <v>31035</v>
      </c>
    </row>
    <row r="3" spans="2:13" ht="15">
      <c r="E3" s="86" t="str">
        <f>Eingabemaske!A2</f>
        <v>Erstellt am / durch</v>
      </c>
      <c r="F3" s="86"/>
    </row>
    <row r="4" spans="2:13">
      <c r="E4" s="21">
        <f>Eingabemaske!C2</f>
        <v>45938</v>
      </c>
      <c r="F4" s="1" t="str">
        <f>Eingabemaske!D2</f>
        <v>Natascha Hindler</v>
      </c>
    </row>
    <row r="5" spans="2:13" ht="15">
      <c r="E5" s="86" t="s">
        <v>31</v>
      </c>
      <c r="F5" s="86"/>
    </row>
    <row r="6" spans="2:13">
      <c r="E6" s="88">
        <f>Eingabemaske!C3</f>
        <v>2024</v>
      </c>
      <c r="F6" s="89"/>
    </row>
    <row r="8" spans="2:13" ht="18">
      <c r="B8" s="90" t="str">
        <f>"Liste der zu renovierenden Gebäude 2025 - " &amp;E2</f>
        <v>Liste der zu renovierenden Gebäude 2025 - Pulkau</v>
      </c>
      <c r="C8" s="90"/>
      <c r="D8" s="90"/>
      <c r="E8" s="90"/>
      <c r="F8" s="90"/>
      <c r="G8" s="90"/>
      <c r="H8" s="90"/>
      <c r="I8" s="90"/>
      <c r="J8" s="90"/>
      <c r="K8" s="90"/>
    </row>
    <row r="9" spans="2:13" ht="45">
      <c r="B9" s="4" t="str">
        <f>Eingabemaske!$A$5</f>
        <v>Lfd. 
Nummer</v>
      </c>
      <c r="C9" s="4"/>
      <c r="D9" s="4"/>
      <c r="E9" s="4" t="str">
        <f>Eingabemaske!$B$5</f>
        <v>Gebäudebezeichnung</v>
      </c>
      <c r="F9" s="4" t="str">
        <f>Eingabemaske!$D$5</f>
        <v>konditionierte
Nutzfläche [m2]</v>
      </c>
      <c r="G9" s="4" t="str">
        <f>Eingabemaske!$E$5</f>
        <v>Jahres Verbrauch  - Wärme
[kWh]</v>
      </c>
      <c r="H9" s="4" t="str">
        <f>Eingabemaske!$G$5</f>
        <v>Jahres Verbrauch - Strom
[kWh]</v>
      </c>
      <c r="I9" s="4" t="str">
        <f>Eingabemaske!$I$5</f>
        <v>Jahres Verbrauch - Kälte [kWh]</v>
      </c>
      <c r="J9" s="4" t="str">
        <f>Eingabemaske!$J$5</f>
        <v>Jahres Verbrauch - Warmwasser [kWh]</v>
      </c>
      <c r="K9" s="4" t="str">
        <f>Eingabemaske!$L$5</f>
        <v>Link - Energieausweis</v>
      </c>
    </row>
    <row r="10" spans="2:13">
      <c r="B10" s="5">
        <v>1</v>
      </c>
      <c r="C10" s="5">
        <f>ROW(A1)+NOT(Eingabemaske!Y6="anzeigen")*1000</f>
        <v>1001</v>
      </c>
      <c r="D10" s="5">
        <f>SMALL($C$10:$C$43,ROW(A1))</f>
        <v>1001</v>
      </c>
      <c r="E10" s="5" t="str">
        <f>IFERROR(VLOOKUP($D10,Eingabemaske!$A$6:$AA$38,2,0),"")</f>
        <v/>
      </c>
      <c r="F10" s="66" t="str">
        <f>IFERROR(VLOOKUP($D10,Eingabemaske!$A$6:$AA$38,4,0),"")</f>
        <v/>
      </c>
      <c r="G10" s="66" t="str">
        <f>IFERROR(VLOOKUP($D10,Eingabemaske!$A$6:$AA$38,5,0),"")</f>
        <v/>
      </c>
      <c r="H10" s="66" t="str">
        <f>IFERROR(VLOOKUP($D10,Eingabemaske!$A$6:$AA$38,7,0),"")</f>
        <v/>
      </c>
      <c r="I10" s="66" t="str">
        <f>IFERROR(VLOOKUP($D10,Eingabemaske!$A$6:$AA$38,9,0),"")</f>
        <v/>
      </c>
      <c r="J10" s="66" t="str">
        <f>IFERROR(VLOOKUP($D10,Eingabemaske!$A$6:$AA$38,10,0),"")</f>
        <v/>
      </c>
      <c r="K10" s="5" t="str">
        <f>IF(L10&lt;&gt;" ",HYPERLINK(M10,M10),"")</f>
        <v/>
      </c>
      <c r="L10" t="str">
        <f t="array" ref="L10:L34">IF(NOT(ISBLANK(M10:M34)),IF(M10:M34="kein EAW","keine Daten","ok")," ")</f>
        <v>ok</v>
      </c>
      <c r="M10" t="str">
        <f>IFERROR(VLOOKUP($D10,Eingabemaske!$A$6:$AA$38,12,0),"")</f>
        <v/>
      </c>
    </row>
    <row r="11" spans="2:13">
      <c r="B11" s="1" t="str">
        <f>IF(E11&lt;&gt;"", MAX(B$10:B10)+1, "")</f>
        <v/>
      </c>
      <c r="C11" s="1">
        <f>ROW(A2)+NOT(Eingabemaske!Y7="anzeigen")*1000</f>
        <v>1002</v>
      </c>
      <c r="D11" s="1">
        <f t="shared" ref="D11:D34" si="0">SMALL($C$10:$C$43,ROW(A2))</f>
        <v>1002</v>
      </c>
      <c r="E11" s="1" t="str">
        <f>IFERROR(VLOOKUP($D11,Eingabemaske!$A$6:$AA$38,2,0),"")</f>
        <v/>
      </c>
      <c r="F11" s="3" t="str">
        <f>IFERROR(VLOOKUP($D11,Eingabemaske!$A$6:$AA$38,4,0),"")</f>
        <v/>
      </c>
      <c r="G11" s="3" t="str">
        <f>IFERROR(VLOOKUP($D11,Eingabemaske!$A$6:$AA$38,5,0),"")</f>
        <v/>
      </c>
      <c r="H11" s="3" t="str">
        <f>IFERROR(VLOOKUP($D11,Eingabemaske!$A$6:$AA$38,7,0),"")</f>
        <v/>
      </c>
      <c r="I11" s="3" t="str">
        <f>IFERROR(VLOOKUP($D11,Eingabemaske!$A$6:$AA$38,9,0),"")</f>
        <v/>
      </c>
      <c r="J11" s="3" t="str">
        <f>IFERROR(VLOOKUP($D11,Eingabemaske!$A$6:$AA$38,10,0),"")</f>
        <v/>
      </c>
      <c r="K11" s="3" t="str">
        <f>IF(L11&lt;&gt;" ",HYPERLINK(M11,M11),"")</f>
        <v/>
      </c>
      <c r="L11" t="str">
        <v>ok</v>
      </c>
      <c r="M11" t="str">
        <f>IFERROR(VLOOKUP($D11,Eingabemaske!$A$6:$AA$38,12,0),"")</f>
        <v/>
      </c>
    </row>
    <row r="12" spans="2:13">
      <c r="B12" s="5" t="str">
        <f>IF(E12&lt;&gt;"", MAX(B$10:B11)+1, "")</f>
        <v/>
      </c>
      <c r="C12" s="5">
        <f>ROW(A3)+NOT(Eingabemaske!Y8="anzeigen")*1000</f>
        <v>1003</v>
      </c>
      <c r="D12" s="5">
        <f t="shared" si="0"/>
        <v>1003</v>
      </c>
      <c r="E12" s="5" t="str">
        <f>IFERROR(VLOOKUP($D12,Eingabemaske!$A$6:$AA$38,2,0),"")</f>
        <v/>
      </c>
      <c r="F12" s="66" t="str">
        <f>IFERROR(VLOOKUP($D12,Eingabemaske!$A$6:$AA$38,4,0),"")</f>
        <v/>
      </c>
      <c r="G12" s="66" t="str">
        <f>IFERROR(VLOOKUP($D12,Eingabemaske!$A$6:$AA$38,5,0),"")</f>
        <v/>
      </c>
      <c r="H12" s="66" t="str">
        <f>IFERROR(VLOOKUP($D12,Eingabemaske!$A$6:$AA$38,7,0),"")</f>
        <v/>
      </c>
      <c r="I12" s="66" t="str">
        <f>IFERROR(VLOOKUP($D12,Eingabemaske!$A$6:$AA$38,9,0),"")</f>
        <v/>
      </c>
      <c r="J12" s="66" t="str">
        <f>IFERROR(VLOOKUP($D12,Eingabemaske!$A$6:$AA$38,10,0),"")</f>
        <v/>
      </c>
      <c r="K12" s="20" t="str">
        <f t="shared" ref="K12:K34" si="1">IF(L12&lt;&gt;" ",HYPERLINK(M12,M12),"")</f>
        <v/>
      </c>
      <c r="L12" t="str">
        <v>ok</v>
      </c>
      <c r="M12" t="str">
        <f>IFERROR(VLOOKUP($D12,Eingabemaske!$A$6:$AA$38,12,0),"")</f>
        <v/>
      </c>
    </row>
    <row r="13" spans="2:13">
      <c r="B13" s="1" t="str">
        <f>IF(E13&lt;&gt;"", MAX(B$10:B12)+1, "")</f>
        <v/>
      </c>
      <c r="C13" s="1">
        <f>ROW(A4)+NOT(Eingabemaske!Y9="anzeigen")*1000</f>
        <v>1004</v>
      </c>
      <c r="D13" s="1">
        <f t="shared" si="0"/>
        <v>1004</v>
      </c>
      <c r="E13" s="1" t="str">
        <f>IFERROR(VLOOKUP($D13,Eingabemaske!$A$6:$AA$38,2,0),"")</f>
        <v/>
      </c>
      <c r="F13" s="3" t="str">
        <f>IFERROR(VLOOKUP($D13,Eingabemaske!$A$6:$AA$38,4,0),"")</f>
        <v/>
      </c>
      <c r="G13" s="3" t="str">
        <f>IFERROR(VLOOKUP($D13,Eingabemaske!$A$6:$AA$38,5,0),"")</f>
        <v/>
      </c>
      <c r="H13" s="3" t="str">
        <f>IFERROR(VLOOKUP($D13,Eingabemaske!$A$6:$AA$38,7,0),"")</f>
        <v/>
      </c>
      <c r="I13" s="3" t="str">
        <f>IFERROR(VLOOKUP($D13,Eingabemaske!$A$6:$AA$38,9,0),"")</f>
        <v/>
      </c>
      <c r="J13" s="3" t="str">
        <f>IFERROR(VLOOKUP($D13,Eingabemaske!$A$6:$AA$38,10,0),"")</f>
        <v/>
      </c>
      <c r="K13" s="3" t="str">
        <f t="shared" si="1"/>
        <v/>
      </c>
      <c r="L13" t="str">
        <v>ok</v>
      </c>
      <c r="M13" t="str">
        <f>IFERROR(VLOOKUP($D13,Eingabemaske!$A$6:$AA$38,12,0),"")</f>
        <v/>
      </c>
    </row>
    <row r="14" spans="2:13">
      <c r="B14" s="5" t="str">
        <f>IF(E14&lt;&gt;"", MAX(B$10:B13)+1, "")</f>
        <v/>
      </c>
      <c r="C14" s="5">
        <f>ROW(A5)+NOT(Eingabemaske!Y10="anzeigen")*1000</f>
        <v>1005</v>
      </c>
      <c r="D14" s="5">
        <f t="shared" si="0"/>
        <v>1005</v>
      </c>
      <c r="E14" s="5" t="str">
        <f>IFERROR(VLOOKUP($D14,Eingabemaske!$A$6:$AA$38,2,0),"")</f>
        <v/>
      </c>
      <c r="F14" s="66" t="str">
        <f>IFERROR(VLOOKUP($D14,Eingabemaske!$A$6:$AA$38,4,0),"")</f>
        <v/>
      </c>
      <c r="G14" s="66" t="str">
        <f>IFERROR(VLOOKUP($D14,Eingabemaske!$A$6:$AA$38,5,0),"")</f>
        <v/>
      </c>
      <c r="H14" s="66" t="str">
        <f>IFERROR(VLOOKUP($D14,Eingabemaske!$A$6:$AA$38,7,0),"")</f>
        <v/>
      </c>
      <c r="I14" s="66" t="str">
        <f>IFERROR(VLOOKUP($D14,Eingabemaske!$A$6:$AA$38,9,0),"")</f>
        <v/>
      </c>
      <c r="J14" s="66" t="str">
        <f>IFERROR(VLOOKUP($D14,Eingabemaske!$A$6:$AA$38,10,0),"")</f>
        <v/>
      </c>
      <c r="K14" s="20" t="str">
        <f t="shared" si="1"/>
        <v/>
      </c>
      <c r="L14" t="str">
        <v>ok</v>
      </c>
      <c r="M14" t="str">
        <f>IFERROR(VLOOKUP($D14,Eingabemaske!$A$6:$AA$38,12,0),"")</f>
        <v/>
      </c>
    </row>
    <row r="15" spans="2:13">
      <c r="B15" s="1" t="str">
        <f>IF(E15&lt;&gt;"", MAX(B$10:B14)+1, "")</f>
        <v/>
      </c>
      <c r="C15" s="1">
        <f>ROW(A6)+NOT(Eingabemaske!Y11="anzeigen")*1000</f>
        <v>1006</v>
      </c>
      <c r="D15" s="1">
        <f t="shared" si="0"/>
        <v>1006</v>
      </c>
      <c r="E15" s="1" t="str">
        <f>IFERROR(VLOOKUP($D15,Eingabemaske!$A$6:$AA$38,2,0),"")</f>
        <v/>
      </c>
      <c r="F15" s="3" t="str">
        <f>IFERROR(VLOOKUP($D15,Eingabemaske!$A$6:$AA$38,4,0),"")</f>
        <v/>
      </c>
      <c r="G15" s="3" t="str">
        <f>IFERROR(VLOOKUP($D15,Eingabemaske!$A$6:$AA$38,5,0),"")</f>
        <v/>
      </c>
      <c r="H15" s="3" t="str">
        <f>IFERROR(VLOOKUP($D15,Eingabemaske!$A$6:$AA$38,7,0),"")</f>
        <v/>
      </c>
      <c r="I15" s="3" t="str">
        <f>IFERROR(VLOOKUP($D15,Eingabemaske!$A$6:$AA$38,9,0),"")</f>
        <v/>
      </c>
      <c r="J15" s="3" t="str">
        <f>IFERROR(VLOOKUP($D15,Eingabemaske!$A$6:$AA$38,10,0),"")</f>
        <v/>
      </c>
      <c r="K15" s="3" t="str">
        <f t="shared" si="1"/>
        <v/>
      </c>
      <c r="L15" t="str">
        <v>ok</v>
      </c>
      <c r="M15" t="str">
        <f>IFERROR(VLOOKUP($D15,Eingabemaske!$A$6:$AA$38,12,0),"")</f>
        <v/>
      </c>
    </row>
    <row r="16" spans="2:13">
      <c r="B16" s="5" t="str">
        <f>IF(E16&lt;&gt;"", MAX(B$10:B15)+1, "")</f>
        <v/>
      </c>
      <c r="C16" s="5">
        <f>ROW(A7)+NOT(Eingabemaske!Y12="anzeigen")*1000</f>
        <v>1007</v>
      </c>
      <c r="D16" s="5">
        <f t="shared" si="0"/>
        <v>1007</v>
      </c>
      <c r="E16" s="5" t="str">
        <f>IFERROR(VLOOKUP($D16,Eingabemaske!$A$6:$AA$38,2,0),"")</f>
        <v/>
      </c>
      <c r="F16" s="66" t="str">
        <f>IFERROR(VLOOKUP($D16,Eingabemaske!$A$6:$AA$38,4,0),"")</f>
        <v/>
      </c>
      <c r="G16" s="66" t="str">
        <f>IFERROR(VLOOKUP($D16,Eingabemaske!$A$6:$AA$38,5,0),"")</f>
        <v/>
      </c>
      <c r="H16" s="66" t="str">
        <f>IFERROR(VLOOKUP($D16,Eingabemaske!$A$6:$AA$38,7,0),"")</f>
        <v/>
      </c>
      <c r="I16" s="66" t="str">
        <f>IFERROR(VLOOKUP($D16,Eingabemaske!$A$6:$AA$38,9,0),"")</f>
        <v/>
      </c>
      <c r="J16" s="66" t="str">
        <f>IFERROR(VLOOKUP($D16,Eingabemaske!$A$6:$AA$38,10,0),"")</f>
        <v/>
      </c>
      <c r="K16" s="20" t="str">
        <f t="shared" si="1"/>
        <v/>
      </c>
      <c r="L16" t="str">
        <v>ok</v>
      </c>
      <c r="M16" t="str">
        <f>IFERROR(VLOOKUP($D16,Eingabemaske!$A$6:$AA$38,12,0),"")</f>
        <v/>
      </c>
    </row>
    <row r="17" spans="2:13">
      <c r="B17" s="1" t="str">
        <f>IF(E17&lt;&gt;"", MAX(B$10:B16)+1, "")</f>
        <v/>
      </c>
      <c r="C17" s="1">
        <f>ROW(A8)+NOT(Eingabemaske!Y13="anzeigen")*1000</f>
        <v>1008</v>
      </c>
      <c r="D17" s="1">
        <f t="shared" si="0"/>
        <v>1008</v>
      </c>
      <c r="E17" s="1" t="str">
        <f>IFERROR(VLOOKUP($D17,Eingabemaske!$A$6:$AA$38,2,0),"")</f>
        <v/>
      </c>
      <c r="F17" s="3" t="str">
        <f>IFERROR(VLOOKUP($D17,Eingabemaske!$A$6:$AA$38,4,0),"")</f>
        <v/>
      </c>
      <c r="G17" s="3" t="str">
        <f>IFERROR(VLOOKUP($D17,Eingabemaske!$A$6:$AA$38,5,0),"")</f>
        <v/>
      </c>
      <c r="H17" s="3" t="str">
        <f>IFERROR(VLOOKUP($D17,Eingabemaske!$A$6:$AA$38,7,0),"")</f>
        <v/>
      </c>
      <c r="I17" s="3" t="str">
        <f>IFERROR(VLOOKUP($D17,Eingabemaske!$A$6:$AA$38,9,0),"")</f>
        <v/>
      </c>
      <c r="J17" s="3" t="str">
        <f>IFERROR(VLOOKUP($D17,Eingabemaske!$A$6:$AA$38,10,0),"")</f>
        <v/>
      </c>
      <c r="K17" s="3" t="str">
        <f t="shared" si="1"/>
        <v/>
      </c>
      <c r="L17" t="str">
        <v>ok</v>
      </c>
      <c r="M17" t="str">
        <f>IFERROR(VLOOKUP($D17,Eingabemaske!$A$6:$AA$38,12,0),"")</f>
        <v/>
      </c>
    </row>
    <row r="18" spans="2:13">
      <c r="B18" s="5" t="str">
        <f>IF(E18&lt;&gt;"", MAX(B$10:B17)+1, "")</f>
        <v/>
      </c>
      <c r="C18" s="5">
        <f>ROW(A9)+NOT(Eingabemaske!Y14="anzeigen")*1000</f>
        <v>1009</v>
      </c>
      <c r="D18" s="5">
        <f t="shared" si="0"/>
        <v>1009</v>
      </c>
      <c r="E18" s="5" t="str">
        <f>IFERROR(VLOOKUP($D18,Eingabemaske!$A$6:$AA$38,2,0),"")</f>
        <v/>
      </c>
      <c r="F18" s="66" t="str">
        <f>IFERROR(VLOOKUP($D18,Eingabemaske!$A$6:$AA$38,4,0),"")</f>
        <v/>
      </c>
      <c r="G18" s="66" t="str">
        <f>IFERROR(VLOOKUP($D18,Eingabemaske!$A$6:$AA$38,5,0),"")</f>
        <v/>
      </c>
      <c r="H18" s="66" t="str">
        <f>IFERROR(VLOOKUP($D18,Eingabemaske!$A$6:$AA$38,7,0),"")</f>
        <v/>
      </c>
      <c r="I18" s="66" t="str">
        <f>IFERROR(VLOOKUP($D18,Eingabemaske!$A$6:$AA$38,9,0),"")</f>
        <v/>
      </c>
      <c r="J18" s="66" t="str">
        <f>IFERROR(VLOOKUP($D18,Eingabemaske!$A$6:$AA$38,10,0),"")</f>
        <v/>
      </c>
      <c r="K18" s="20" t="str">
        <f t="shared" si="1"/>
        <v/>
      </c>
      <c r="L18" t="str">
        <v>ok</v>
      </c>
      <c r="M18" t="str">
        <f>IFERROR(VLOOKUP($D18,Eingabemaske!$A$6:$AA$38,12,0),"")</f>
        <v/>
      </c>
    </row>
    <row r="19" spans="2:13">
      <c r="B19" s="1" t="str">
        <f>IF(E19&lt;&gt;"", MAX(B$10:B18)+1, "")</f>
        <v/>
      </c>
      <c r="C19" s="1">
        <f>ROW(A10)+NOT(Eingabemaske!Y15="anzeigen")*1000</f>
        <v>1010</v>
      </c>
      <c r="D19" s="1">
        <f t="shared" si="0"/>
        <v>1010</v>
      </c>
      <c r="E19" s="1" t="str">
        <f>IFERROR(VLOOKUP($D19,Eingabemaske!$A$6:$AA$38,2,0),"")</f>
        <v/>
      </c>
      <c r="F19" s="3" t="str">
        <f>IFERROR(VLOOKUP($D19,Eingabemaske!$A$6:$AA$38,4,0),"")</f>
        <v/>
      </c>
      <c r="G19" s="3" t="str">
        <f>IFERROR(VLOOKUP($D19,Eingabemaske!$A$6:$AA$38,5,0),"")</f>
        <v/>
      </c>
      <c r="H19" s="3" t="str">
        <f>IFERROR(VLOOKUP($D19,Eingabemaske!$A$6:$AA$38,7,0),"")</f>
        <v/>
      </c>
      <c r="I19" s="3" t="str">
        <f>IFERROR(VLOOKUP($D19,Eingabemaske!$A$6:$AA$38,9,0),"")</f>
        <v/>
      </c>
      <c r="J19" s="3" t="str">
        <f>IFERROR(VLOOKUP($D19,Eingabemaske!$A$6:$AA$38,10,0),"")</f>
        <v/>
      </c>
      <c r="K19" s="3" t="str">
        <f t="shared" si="1"/>
        <v/>
      </c>
      <c r="L19" t="str">
        <v>ok</v>
      </c>
      <c r="M19" t="str">
        <f>IFERROR(VLOOKUP($D19,Eingabemaske!$A$6:$AA$38,12,0),"")</f>
        <v/>
      </c>
    </row>
    <row r="20" spans="2:13">
      <c r="B20" s="5" t="str">
        <f>IF(E20&lt;&gt;"", MAX(B$10:B19)+1, "")</f>
        <v/>
      </c>
      <c r="C20" s="5">
        <f>ROW(A11)+NOT(Eingabemaske!Y16="anzeigen")*1000</f>
        <v>1011</v>
      </c>
      <c r="D20" s="5">
        <f t="shared" si="0"/>
        <v>1011</v>
      </c>
      <c r="E20" s="5" t="str">
        <f>IFERROR(VLOOKUP($D20,Eingabemaske!$A$6:$AA$38,2,0),"")</f>
        <v/>
      </c>
      <c r="F20" s="66" t="str">
        <f>IFERROR(VLOOKUP($D20,Eingabemaske!$A$6:$AA$38,4,0),"")</f>
        <v/>
      </c>
      <c r="G20" s="66" t="str">
        <f>IFERROR(VLOOKUP($D20,Eingabemaske!$A$6:$AA$38,5,0),"")</f>
        <v/>
      </c>
      <c r="H20" s="66" t="str">
        <f>IFERROR(VLOOKUP($D20,Eingabemaske!$A$6:$AA$38,7,0),"")</f>
        <v/>
      </c>
      <c r="I20" s="66" t="str">
        <f>IFERROR(VLOOKUP($D20,Eingabemaske!$A$6:$AA$38,9,0),"")</f>
        <v/>
      </c>
      <c r="J20" s="66" t="str">
        <f>IFERROR(VLOOKUP($D20,Eingabemaske!$A$6:$AA$38,10,0),"")</f>
        <v/>
      </c>
      <c r="K20" s="20" t="str">
        <f t="shared" si="1"/>
        <v/>
      </c>
      <c r="L20" t="str">
        <v>ok</v>
      </c>
      <c r="M20" t="str">
        <f>IFERROR(VLOOKUP($D20,Eingabemaske!$A$6:$AA$38,12,0),"")</f>
        <v/>
      </c>
    </row>
    <row r="21" spans="2:13">
      <c r="B21" s="1" t="str">
        <f>IF(E21&lt;&gt;"", MAX(B$10:B20)+1, "")</f>
        <v/>
      </c>
      <c r="C21" s="1">
        <f>ROW(A12)+NOT(Eingabemaske!Y17="anzeigen")*1000</f>
        <v>1012</v>
      </c>
      <c r="D21" s="1">
        <f t="shared" si="0"/>
        <v>1012</v>
      </c>
      <c r="E21" s="1" t="str">
        <f>IFERROR(VLOOKUP($D21,Eingabemaske!$A$6:$AA$38,2,0),"")</f>
        <v/>
      </c>
      <c r="F21" s="3" t="str">
        <f>IFERROR(VLOOKUP($D21,Eingabemaske!$A$6:$AA$38,4,0),"")</f>
        <v/>
      </c>
      <c r="G21" s="3" t="str">
        <f>IFERROR(VLOOKUP($D21,Eingabemaske!$A$6:$AA$38,5,0),"")</f>
        <v/>
      </c>
      <c r="H21" s="3" t="str">
        <f>IFERROR(VLOOKUP($D21,Eingabemaske!$A$6:$AA$38,7,0),"")</f>
        <v/>
      </c>
      <c r="I21" s="3" t="str">
        <f>IFERROR(VLOOKUP($D21,Eingabemaske!$A$6:$AA$38,9,0),"")</f>
        <v/>
      </c>
      <c r="J21" s="3" t="str">
        <f>IFERROR(VLOOKUP($D21,Eingabemaske!$A$6:$AA$38,10,0),"")</f>
        <v/>
      </c>
      <c r="K21" s="3" t="str">
        <f t="shared" si="1"/>
        <v/>
      </c>
      <c r="L21" t="str">
        <v>ok</v>
      </c>
      <c r="M21" t="str">
        <f>IFERROR(VLOOKUP($D21,Eingabemaske!$A$6:$AA$38,12,0),"")</f>
        <v/>
      </c>
    </row>
    <row r="22" spans="2:13">
      <c r="B22" s="5" t="str">
        <f>IF(E22&lt;&gt;"", MAX(B$10:B21)+1, "")</f>
        <v/>
      </c>
      <c r="C22" s="5">
        <f>ROW(A13)+NOT(Eingabemaske!Y18="anzeigen")*1000</f>
        <v>1013</v>
      </c>
      <c r="D22" s="5">
        <f t="shared" si="0"/>
        <v>1013</v>
      </c>
      <c r="E22" s="5" t="str">
        <f>IFERROR(VLOOKUP($D22,Eingabemaske!$A$6:$AA$38,2,0),"")</f>
        <v/>
      </c>
      <c r="F22" s="66" t="str">
        <f>IFERROR(VLOOKUP($D22,Eingabemaske!$A$6:$AA$38,4,0),"")</f>
        <v/>
      </c>
      <c r="G22" s="66" t="str">
        <f>IFERROR(VLOOKUP($D22,Eingabemaske!$A$6:$AA$38,5,0),"")</f>
        <v/>
      </c>
      <c r="H22" s="66" t="str">
        <f>IFERROR(VLOOKUP($D22,Eingabemaske!$A$6:$AA$38,7,0),"")</f>
        <v/>
      </c>
      <c r="I22" s="66" t="str">
        <f>IFERROR(VLOOKUP($D22,Eingabemaske!$A$6:$AA$38,9,0),"")</f>
        <v/>
      </c>
      <c r="J22" s="66" t="str">
        <f>IFERROR(VLOOKUP($D22,Eingabemaske!$A$6:$AA$38,10,0),"")</f>
        <v/>
      </c>
      <c r="K22" s="20" t="str">
        <f t="shared" si="1"/>
        <v/>
      </c>
      <c r="L22" t="str">
        <v>ok</v>
      </c>
      <c r="M22" t="str">
        <f>IFERROR(VLOOKUP($D22,Eingabemaske!$A$6:$AA$38,12,0),"")</f>
        <v/>
      </c>
    </row>
    <row r="23" spans="2:13">
      <c r="B23" s="1" t="str">
        <f>IF(E23&lt;&gt;"", MAX(B$10:B22)+1, "")</f>
        <v/>
      </c>
      <c r="C23" s="1">
        <f>ROW(A14)+NOT(Eingabemaske!Y19="anzeigen")*1000</f>
        <v>1014</v>
      </c>
      <c r="D23" s="1">
        <f t="shared" si="0"/>
        <v>1014</v>
      </c>
      <c r="E23" s="1" t="str">
        <f>IFERROR(VLOOKUP($D23,Eingabemaske!$A$6:$AA$38,2,0),"")</f>
        <v/>
      </c>
      <c r="F23" s="3" t="str">
        <f>IFERROR(VLOOKUP($D23,Eingabemaske!$A$6:$AA$38,4,0),"")</f>
        <v/>
      </c>
      <c r="G23" s="3" t="str">
        <f>IFERROR(VLOOKUP($D23,Eingabemaske!$A$6:$AA$38,5,0),"")</f>
        <v/>
      </c>
      <c r="H23" s="3" t="str">
        <f>IFERROR(VLOOKUP($D23,Eingabemaske!$A$6:$AA$38,7,0),"")</f>
        <v/>
      </c>
      <c r="I23" s="3" t="str">
        <f>IFERROR(VLOOKUP($D23,Eingabemaske!$A$6:$AA$38,9,0),"")</f>
        <v/>
      </c>
      <c r="J23" s="3" t="str">
        <f>IFERROR(VLOOKUP($D23,Eingabemaske!$A$6:$AA$38,10,0),"")</f>
        <v/>
      </c>
      <c r="K23" s="3" t="str">
        <f t="shared" si="1"/>
        <v/>
      </c>
      <c r="L23" t="str">
        <v>ok</v>
      </c>
      <c r="M23" t="str">
        <f>IFERROR(VLOOKUP($D23,Eingabemaske!$A$6:$AA$38,12,0),"")</f>
        <v/>
      </c>
    </row>
    <row r="24" spans="2:13">
      <c r="B24" s="5" t="str">
        <f>IF(E24&lt;&gt;"", MAX(B$10:B23)+1, "")</f>
        <v/>
      </c>
      <c r="C24" s="5">
        <f>ROW(A15)+NOT(Eingabemaske!Y20="anzeigen")*1000</f>
        <v>1015</v>
      </c>
      <c r="D24" s="5">
        <f t="shared" si="0"/>
        <v>1015</v>
      </c>
      <c r="E24" s="5" t="str">
        <f>IFERROR(VLOOKUP($D24,Eingabemaske!$A$6:$AA$38,2,0),"")</f>
        <v/>
      </c>
      <c r="F24" s="66" t="str">
        <f>IFERROR(VLOOKUP($D24,Eingabemaske!$A$6:$AA$38,4,0),"")</f>
        <v/>
      </c>
      <c r="G24" s="66" t="str">
        <f>IFERROR(VLOOKUP($D24,Eingabemaske!$A$6:$AA$38,5,0),"")</f>
        <v/>
      </c>
      <c r="H24" s="66" t="str">
        <f>IFERROR(VLOOKUP($D24,Eingabemaske!$A$6:$AA$38,7,0),"")</f>
        <v/>
      </c>
      <c r="I24" s="66" t="str">
        <f>IFERROR(VLOOKUP($D24,Eingabemaske!$A$6:$AA$38,9,0),"")</f>
        <v/>
      </c>
      <c r="J24" s="66" t="str">
        <f>IFERROR(VLOOKUP($D24,Eingabemaske!$A$6:$AA$38,10,0),"")</f>
        <v/>
      </c>
      <c r="K24" s="20" t="str">
        <f t="shared" si="1"/>
        <v/>
      </c>
      <c r="L24" t="str">
        <v>ok</v>
      </c>
      <c r="M24" t="str">
        <f>IFERROR(VLOOKUP($D24,Eingabemaske!$A$6:$AA$38,12,0),"")</f>
        <v/>
      </c>
    </row>
    <row r="25" spans="2:13">
      <c r="B25" s="1" t="str">
        <f>IF(E25&lt;&gt;"", MAX(B$10:B24)+1, "")</f>
        <v/>
      </c>
      <c r="C25" s="1">
        <f>ROW(A16)+NOT(Eingabemaske!Y21="anzeigen")*1000</f>
        <v>1016</v>
      </c>
      <c r="D25" s="1">
        <f t="shared" si="0"/>
        <v>1016</v>
      </c>
      <c r="E25" s="1" t="str">
        <f>IFERROR(VLOOKUP($D25,Eingabemaske!$A$6:$AA$38,2,0),"")</f>
        <v/>
      </c>
      <c r="F25" s="3" t="str">
        <f>IFERROR(VLOOKUP($D25,Eingabemaske!$A$6:$AA$38,4,0),"")</f>
        <v/>
      </c>
      <c r="G25" s="3" t="str">
        <f>IFERROR(VLOOKUP($D25,Eingabemaske!$A$6:$AA$38,5,0),"")</f>
        <v/>
      </c>
      <c r="H25" s="3" t="str">
        <f>IFERROR(VLOOKUP($D25,Eingabemaske!$A$6:$AA$38,7,0),"")</f>
        <v/>
      </c>
      <c r="I25" s="3" t="str">
        <f>IFERROR(VLOOKUP($D25,Eingabemaske!$A$6:$AA$38,9,0),"")</f>
        <v/>
      </c>
      <c r="J25" s="3" t="str">
        <f>IFERROR(VLOOKUP($D25,Eingabemaske!$A$6:$AA$38,10,0),"")</f>
        <v/>
      </c>
      <c r="K25" s="3" t="str">
        <f t="shared" si="1"/>
        <v/>
      </c>
      <c r="L25" t="str">
        <v>ok</v>
      </c>
      <c r="M25" t="str">
        <f>IFERROR(VLOOKUP($D25,Eingabemaske!$A$6:$AA$38,12,0),"")</f>
        <v/>
      </c>
    </row>
    <row r="26" spans="2:13">
      <c r="B26" s="5" t="str">
        <f>IF(E26&lt;&gt;"", MAX(B$10:B25)+1, "")</f>
        <v/>
      </c>
      <c r="C26" s="5">
        <f>ROW(A17)+NOT(Eingabemaske!Y22="anzeigen")*1000</f>
        <v>1017</v>
      </c>
      <c r="D26" s="5">
        <f t="shared" si="0"/>
        <v>1017</v>
      </c>
      <c r="E26" s="5" t="str">
        <f>IFERROR(VLOOKUP($D26,Eingabemaske!$A$6:$AA$38,2,0),"")</f>
        <v/>
      </c>
      <c r="F26" s="66" t="str">
        <f>IFERROR(VLOOKUP($D26,Eingabemaske!$A$6:$AA$38,4,0),"")</f>
        <v/>
      </c>
      <c r="G26" s="66" t="str">
        <f>IFERROR(VLOOKUP($D26,Eingabemaske!$A$6:$AA$38,5,0),"")</f>
        <v/>
      </c>
      <c r="H26" s="66" t="str">
        <f>IFERROR(VLOOKUP($D26,Eingabemaske!$A$6:$AA$38,7,0),"")</f>
        <v/>
      </c>
      <c r="I26" s="66" t="str">
        <f>IFERROR(VLOOKUP($D26,Eingabemaske!$A$6:$AA$38,9,0),"")</f>
        <v/>
      </c>
      <c r="J26" s="66" t="str">
        <f>IFERROR(VLOOKUP($D26,Eingabemaske!$A$6:$AA$38,10,0),"")</f>
        <v/>
      </c>
      <c r="K26" s="20" t="str">
        <f t="shared" si="1"/>
        <v/>
      </c>
      <c r="L26" t="str">
        <v>ok</v>
      </c>
      <c r="M26" t="str">
        <f>IFERROR(VLOOKUP($D26,Eingabemaske!$A$6:$AA$38,12,0),"")</f>
        <v/>
      </c>
    </row>
    <row r="27" spans="2:13">
      <c r="B27" s="1" t="str">
        <f>IF(E27&lt;&gt;"", MAX(B$10:B26)+1, "")</f>
        <v/>
      </c>
      <c r="C27" s="1">
        <f>ROW(A18)+NOT(Eingabemaske!Y23="anzeigen")*1000</f>
        <v>1018</v>
      </c>
      <c r="D27" s="1">
        <f t="shared" si="0"/>
        <v>1018</v>
      </c>
      <c r="E27" s="1" t="str">
        <f>IFERROR(VLOOKUP($D27,Eingabemaske!$A$6:$AA$38,2,0),"")</f>
        <v/>
      </c>
      <c r="F27" s="3" t="str">
        <f>IFERROR(VLOOKUP($D27,Eingabemaske!$A$6:$AA$38,4,0),"")</f>
        <v/>
      </c>
      <c r="G27" s="3" t="str">
        <f>IFERROR(VLOOKUP($D27,Eingabemaske!$A$6:$AA$38,5,0),"")</f>
        <v/>
      </c>
      <c r="H27" s="3" t="str">
        <f>IFERROR(VLOOKUP($D27,Eingabemaske!$A$6:$AA$38,7,0),"")</f>
        <v/>
      </c>
      <c r="I27" s="3" t="str">
        <f>IFERROR(VLOOKUP($D27,Eingabemaske!$A$6:$AA$38,9,0),"")</f>
        <v/>
      </c>
      <c r="J27" s="3" t="str">
        <f>IFERROR(VLOOKUP($D27,Eingabemaske!$A$6:$AA$38,10,0),"")</f>
        <v/>
      </c>
      <c r="K27" s="3" t="str">
        <f t="shared" si="1"/>
        <v/>
      </c>
      <c r="L27" t="str">
        <v>ok</v>
      </c>
      <c r="M27" t="str">
        <f>IFERROR(VLOOKUP($D27,Eingabemaske!$A$6:$AA$38,12,0),"")</f>
        <v/>
      </c>
    </row>
    <row r="28" spans="2:13">
      <c r="B28" s="5" t="str">
        <f>IF(E28&lt;&gt;"", MAX(B$10:B27)+1, "")</f>
        <v/>
      </c>
      <c r="C28" s="5">
        <f>ROW(A19)+NOT(Eingabemaske!Y24="anzeigen")*1000</f>
        <v>1019</v>
      </c>
      <c r="D28" s="5">
        <f t="shared" si="0"/>
        <v>1019</v>
      </c>
      <c r="E28" s="5" t="str">
        <f>IFERROR(VLOOKUP($D28,Eingabemaske!$A$6:$AA$38,2,0),"")</f>
        <v/>
      </c>
      <c r="F28" s="66" t="str">
        <f>IFERROR(VLOOKUP($D28,Eingabemaske!$A$6:$AA$38,4,0),"")</f>
        <v/>
      </c>
      <c r="G28" s="66" t="str">
        <f>IFERROR(VLOOKUP($D28,Eingabemaske!$A$6:$AA$38,5,0),"")</f>
        <v/>
      </c>
      <c r="H28" s="66" t="str">
        <f>IFERROR(VLOOKUP($D28,Eingabemaske!$A$6:$AA$38,7,0),"")</f>
        <v/>
      </c>
      <c r="I28" s="66" t="str">
        <f>IFERROR(VLOOKUP($D28,Eingabemaske!$A$6:$AA$38,9,0),"")</f>
        <v/>
      </c>
      <c r="J28" s="66" t="str">
        <f>IFERROR(VLOOKUP($D28,Eingabemaske!$A$6:$AA$38,10,0),"")</f>
        <v/>
      </c>
      <c r="K28" s="20" t="str">
        <f t="shared" si="1"/>
        <v/>
      </c>
      <c r="L28" t="str">
        <v>ok</v>
      </c>
      <c r="M28" t="str">
        <f>IFERROR(VLOOKUP($D28,Eingabemaske!$A$6:$AA$38,12,0),"")</f>
        <v/>
      </c>
    </row>
    <row r="29" spans="2:13">
      <c r="B29" s="1" t="str">
        <f>IF(E29&lt;&gt;"", MAX(B$10:B28)+1, "")</f>
        <v/>
      </c>
      <c r="C29" s="1">
        <f>ROW(A20)+NOT(Eingabemaske!Y25="anzeigen")*1000</f>
        <v>1020</v>
      </c>
      <c r="D29" s="1">
        <f t="shared" si="0"/>
        <v>1020</v>
      </c>
      <c r="E29" s="1" t="str">
        <f>IFERROR(VLOOKUP($D29,Eingabemaske!$A$6:$AA$38,2,0),"")</f>
        <v/>
      </c>
      <c r="F29" s="3" t="str">
        <f>IFERROR(VLOOKUP($D29,Eingabemaske!$A$6:$AA$38,4,0),"")</f>
        <v/>
      </c>
      <c r="G29" s="3" t="str">
        <f>IFERROR(VLOOKUP($D29,Eingabemaske!$A$6:$AA$38,5,0),"")</f>
        <v/>
      </c>
      <c r="H29" s="3" t="str">
        <f>IFERROR(VLOOKUP($D29,Eingabemaske!$A$6:$AA$38,7,0),"")</f>
        <v/>
      </c>
      <c r="I29" s="3" t="str">
        <f>IFERROR(VLOOKUP($D29,Eingabemaske!$A$6:$AA$38,9,0),"")</f>
        <v/>
      </c>
      <c r="J29" s="3" t="str">
        <f>IFERROR(VLOOKUP($D29,Eingabemaske!$A$6:$AA$38,10,0),"")</f>
        <v/>
      </c>
      <c r="K29" s="3" t="str">
        <f t="shared" si="1"/>
        <v/>
      </c>
      <c r="L29" t="str">
        <v>ok</v>
      </c>
      <c r="M29" t="str">
        <f>IFERROR(VLOOKUP($D29,Eingabemaske!$A$6:$AA$38,12,0),"")</f>
        <v/>
      </c>
    </row>
    <row r="30" spans="2:13">
      <c r="B30" s="5" t="str">
        <f>IF(E30&lt;&gt;"", MAX(B$10:B29)+1, "")</f>
        <v/>
      </c>
      <c r="C30" s="5">
        <f>ROW(A21)+NOT(Eingabemaske!Y26="anzeigen")*1000</f>
        <v>1021</v>
      </c>
      <c r="D30" s="5">
        <f t="shared" si="0"/>
        <v>1021</v>
      </c>
      <c r="E30" s="5" t="str">
        <f>IFERROR(VLOOKUP($D30,Eingabemaske!$A$6:$AA$38,2,0),"")</f>
        <v/>
      </c>
      <c r="F30" s="66" t="str">
        <f>IFERROR(VLOOKUP($D30,Eingabemaske!$A$6:$AA$38,4,0),"")</f>
        <v/>
      </c>
      <c r="G30" s="66" t="str">
        <f>IFERROR(VLOOKUP($D30,Eingabemaske!$A$6:$AA$38,5,0),"")</f>
        <v/>
      </c>
      <c r="H30" s="66" t="str">
        <f>IFERROR(VLOOKUP($D30,Eingabemaske!$A$6:$AA$38,7,0),"")</f>
        <v/>
      </c>
      <c r="I30" s="66" t="str">
        <f>IFERROR(VLOOKUP($D30,Eingabemaske!$A$6:$AA$38,9,0),"")</f>
        <v/>
      </c>
      <c r="J30" s="66" t="str">
        <f>IFERROR(VLOOKUP($D30,Eingabemaske!$A$6:$AA$38,10,0),"")</f>
        <v/>
      </c>
      <c r="K30" s="20" t="str">
        <f t="shared" si="1"/>
        <v/>
      </c>
      <c r="L30" t="str">
        <v>ok</v>
      </c>
      <c r="M30" t="str">
        <f>IFERROR(VLOOKUP($D30,Eingabemaske!$A$6:$AA$38,12,0),"")</f>
        <v/>
      </c>
    </row>
    <row r="31" spans="2:13">
      <c r="B31" s="1" t="str">
        <f>IF(E31&lt;&gt;"", MAX(B$10:B30)+1, "")</f>
        <v/>
      </c>
      <c r="C31" s="1">
        <f>ROW(A22)+NOT(Eingabemaske!Y27="anzeigen")*1000</f>
        <v>1022</v>
      </c>
      <c r="D31" s="1">
        <f t="shared" si="0"/>
        <v>1022</v>
      </c>
      <c r="E31" s="1" t="str">
        <f>IFERROR(VLOOKUP($D31,Eingabemaske!$A$6:$AA$38,2,0),"")</f>
        <v/>
      </c>
      <c r="F31" s="3" t="str">
        <f>IFERROR(VLOOKUP($D31,Eingabemaske!$A$6:$AA$38,4,0),"")</f>
        <v/>
      </c>
      <c r="G31" s="3" t="str">
        <f>IFERROR(VLOOKUP($D31,Eingabemaske!$A$6:$AA$38,5,0),"")</f>
        <v/>
      </c>
      <c r="H31" s="3" t="str">
        <f>IFERROR(VLOOKUP($D31,Eingabemaske!$A$6:$AA$38,7,0),"")</f>
        <v/>
      </c>
      <c r="I31" s="3" t="str">
        <f>IFERROR(VLOOKUP($D31,Eingabemaske!$A$6:$AA$38,9,0),"")</f>
        <v/>
      </c>
      <c r="J31" s="3" t="str">
        <f>IFERROR(VLOOKUP($D31,Eingabemaske!$A$6:$AA$38,10,0),"")</f>
        <v/>
      </c>
      <c r="K31" s="3" t="str">
        <f t="shared" si="1"/>
        <v/>
      </c>
      <c r="L31" t="str">
        <v>ok</v>
      </c>
      <c r="M31" t="str">
        <f>IFERROR(VLOOKUP($D31,Eingabemaske!$A$6:$AA$38,12,0),"")</f>
        <v/>
      </c>
    </row>
    <row r="32" spans="2:13">
      <c r="B32" s="5" t="str">
        <f>IF(E32&lt;&gt;"", MAX(B$10:B31)+1, "")</f>
        <v/>
      </c>
      <c r="C32" s="5">
        <f>ROW(A23)+NOT(Eingabemaske!Y28="anzeigen")*1000</f>
        <v>1023</v>
      </c>
      <c r="D32" s="5">
        <f t="shared" si="0"/>
        <v>1023</v>
      </c>
      <c r="E32" s="5" t="str">
        <f>IFERROR(VLOOKUP($D32,Eingabemaske!$A$6:$AA$38,2,0),"")</f>
        <v/>
      </c>
      <c r="F32" s="66" t="str">
        <f>IFERROR(VLOOKUP($D32,Eingabemaske!$A$6:$AA$38,4,0),"")</f>
        <v/>
      </c>
      <c r="G32" s="66" t="str">
        <f>IFERROR(VLOOKUP($D32,Eingabemaske!$A$6:$AA$38,5,0),"")</f>
        <v/>
      </c>
      <c r="H32" s="66" t="str">
        <f>IFERROR(VLOOKUP($D32,Eingabemaske!$A$6:$AA$38,7,0),"")</f>
        <v/>
      </c>
      <c r="I32" s="66" t="str">
        <f>IFERROR(VLOOKUP($D32,Eingabemaske!$A$6:$AA$38,9,0),"")</f>
        <v/>
      </c>
      <c r="J32" s="66" t="str">
        <f>IFERROR(VLOOKUP($D32,Eingabemaske!$A$6:$AA$38,10,0),"")</f>
        <v/>
      </c>
      <c r="K32" s="20" t="str">
        <f t="shared" si="1"/>
        <v/>
      </c>
      <c r="L32" t="str">
        <v>ok</v>
      </c>
      <c r="M32" t="str">
        <f>IFERROR(VLOOKUP($D32,Eingabemaske!$A$6:$AA$38,12,0),"")</f>
        <v/>
      </c>
    </row>
    <row r="33" spans="2:13">
      <c r="B33" s="1" t="str">
        <f>IF(E33&lt;&gt;"", MAX(B$10:B32)+1, "")</f>
        <v/>
      </c>
      <c r="C33" s="1">
        <f>ROW(A24)+NOT(Eingabemaske!Y29="anzeigen")*1000</f>
        <v>1024</v>
      </c>
      <c r="D33" s="1">
        <f t="shared" si="0"/>
        <v>1024</v>
      </c>
      <c r="E33" s="1" t="str">
        <f>IFERROR(VLOOKUP($D33,Eingabemaske!$A$6:$AA$38,2,0),"")</f>
        <v/>
      </c>
      <c r="F33" s="3" t="str">
        <f>IFERROR(VLOOKUP($D33,Eingabemaske!$A$6:$AA$38,4,0),"")</f>
        <v/>
      </c>
      <c r="G33" s="3" t="str">
        <f>IFERROR(VLOOKUP($D33,Eingabemaske!$A$6:$AA$38,5,0),"")</f>
        <v/>
      </c>
      <c r="H33" s="3" t="str">
        <f>IFERROR(VLOOKUP($D33,Eingabemaske!$A$6:$AA$38,7,0),"")</f>
        <v/>
      </c>
      <c r="I33" s="3" t="str">
        <f>IFERROR(VLOOKUP($D33,Eingabemaske!$A$6:$AA$38,9,0),"")</f>
        <v/>
      </c>
      <c r="J33" s="3" t="str">
        <f>IFERROR(VLOOKUP($D33,Eingabemaske!$A$6:$AA$38,10,0),"")</f>
        <v/>
      </c>
      <c r="K33" s="3" t="str">
        <f t="shared" si="1"/>
        <v/>
      </c>
      <c r="L33" t="str">
        <v>ok</v>
      </c>
      <c r="M33" t="str">
        <f>IFERROR(VLOOKUP($D33,Eingabemaske!$A$6:$AA$38,12,0),"")</f>
        <v/>
      </c>
    </row>
    <row r="34" spans="2:13">
      <c r="B34" s="5" t="str">
        <f>IF(E34&lt;&gt;"", MAX(B$10:B33)+1, "")</f>
        <v/>
      </c>
      <c r="C34" s="5">
        <f>ROW(A25)+NOT(Eingabemaske!Y30="anzeigen")*1000</f>
        <v>1025</v>
      </c>
      <c r="D34" s="5">
        <f t="shared" si="0"/>
        <v>1025</v>
      </c>
      <c r="E34" s="5" t="str">
        <f>IFERROR(VLOOKUP($D34,Eingabemaske!$A$6:$AA$38,2,0),"")</f>
        <v/>
      </c>
      <c r="F34" s="66" t="str">
        <f>IFERROR(VLOOKUP($D34,Eingabemaske!$A$6:$AA$38,4,0),"")</f>
        <v/>
      </c>
      <c r="G34" s="66" t="str">
        <f>IFERROR(VLOOKUP($D34,Eingabemaske!$A$6:$AA$38,5,0),"")</f>
        <v/>
      </c>
      <c r="H34" s="66" t="str">
        <f>IFERROR(VLOOKUP($D34,Eingabemaske!$A$6:$AA$38,7,0),"")</f>
        <v/>
      </c>
      <c r="I34" s="66" t="str">
        <f>IFERROR(VLOOKUP($D34,Eingabemaske!$A$6:$AA$38,9,0),"")</f>
        <v/>
      </c>
      <c r="J34" s="66" t="str">
        <f>IFERROR(VLOOKUP($D34,Eingabemaske!$A$6:$AA$38,10,0),"")</f>
        <v/>
      </c>
      <c r="K34" s="20" t="str">
        <f t="shared" si="1"/>
        <v/>
      </c>
      <c r="L34" t="str">
        <v>ok</v>
      </c>
      <c r="M34" t="str">
        <f>IFERROR(VLOOKUP($D34,Eingabemaske!$A$6:$AA$38,12,0),"")</f>
        <v/>
      </c>
    </row>
    <row r="35" spans="2:13">
      <c r="B35" s="1" t="str">
        <f>IF(E35&lt;&gt;"", MAX(B$10:B34)+1, "")</f>
        <v/>
      </c>
      <c r="C35" s="1"/>
      <c r="D35" s="1"/>
      <c r="E35" s="1"/>
      <c r="F35" s="1"/>
      <c r="G35" s="3"/>
      <c r="H35" s="3"/>
      <c r="I35" s="3"/>
      <c r="J35" s="3"/>
      <c r="K35" s="3"/>
    </row>
    <row r="36" spans="2:13">
      <c r="C36" s="1"/>
      <c r="D36" s="1"/>
      <c r="E36" s="14" t="s">
        <v>35</v>
      </c>
      <c r="F36" s="15">
        <f>SUBTOTAL(109,F10:F34)</f>
        <v>0</v>
      </c>
      <c r="G36" s="13"/>
    </row>
    <row r="37" spans="2:13" ht="15">
      <c r="C37" s="1"/>
      <c r="D37" s="1"/>
      <c r="E37" s="16" t="s">
        <v>36</v>
      </c>
      <c r="F37" s="17">
        <f>F36*0.03</f>
        <v>0</v>
      </c>
      <c r="G37" s="13"/>
    </row>
    <row r="39" spans="2:13">
      <c r="B39" t="s">
        <v>37</v>
      </c>
    </row>
    <row r="40" spans="2:13" ht="16.5">
      <c r="B40" s="8" t="s">
        <v>33</v>
      </c>
      <c r="C40" s="8"/>
      <c r="D40" s="8"/>
      <c r="H40" s="9"/>
      <c r="I40" s="9"/>
      <c r="J40" s="9"/>
    </row>
    <row r="41" spans="2:13" ht="15">
      <c r="B41" s="8" t="s">
        <v>34</v>
      </c>
      <c r="C41" s="8"/>
      <c r="D41" s="8"/>
      <c r="H41" s="9"/>
      <c r="I41" s="10"/>
      <c r="J41" s="9"/>
    </row>
    <row r="42" spans="2:13">
      <c r="B42" s="8" t="s">
        <v>38</v>
      </c>
      <c r="C42" s="8"/>
      <c r="D42" s="8"/>
      <c r="H42" s="9"/>
      <c r="I42" s="9"/>
      <c r="J42" s="9"/>
    </row>
    <row r="43" spans="2:13">
      <c r="B43" s="8" t="s">
        <v>39</v>
      </c>
      <c r="C43" s="8"/>
      <c r="D43" s="8"/>
    </row>
  </sheetData>
  <sheetProtection algorithmName="SHA-512" hashValue="IEJVG/pTwOkyDKeRaSHgrfU102gc3nWBF7pVfRAZdmwb7+tBcnF/x9IEDuIzW5JaIdM80r7XFGu55sMF70i5nA==" saltValue="n53Bw4hnwY9RoMga97PMfg==" spinCount="100000" sheet="1" objects="1" scenarios="1"/>
  <mergeCells count="5">
    <mergeCell ref="B8:K8"/>
    <mergeCell ref="E1:F1"/>
    <mergeCell ref="E3:F3"/>
    <mergeCell ref="E5:F5"/>
    <mergeCell ref="E6:F6"/>
  </mergeCells>
  <pageMargins left="0.7" right="0.7" top="0.78740157499999996" bottom="0.78740157499999996" header="0.3" footer="0.3"/>
  <pageSetup paperSize="9" scale="5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6FAE20-07CB-4092-B609-AFA3CE7F224B}">
  <dimension ref="A1:E4"/>
  <sheetViews>
    <sheetView workbookViewId="0">
      <selection activeCell="G5" sqref="G5"/>
    </sheetView>
  </sheetViews>
  <sheetFormatPr baseColWidth="10" defaultColWidth="11.375" defaultRowHeight="14.25"/>
  <cols>
    <col min="1" max="1" width="13.375" bestFit="1" customWidth="1"/>
    <col min="5" max="5" width="13.375" bestFit="1" customWidth="1"/>
  </cols>
  <sheetData>
    <row r="1" spans="1:5">
      <c r="A1" t="s">
        <v>29</v>
      </c>
      <c r="B1" t="s">
        <v>29</v>
      </c>
      <c r="C1" s="2" t="s">
        <v>40</v>
      </c>
      <c r="E1" t="s">
        <v>41</v>
      </c>
    </row>
    <row r="2" spans="1:5">
      <c r="A2" t="s">
        <v>30</v>
      </c>
      <c r="B2" t="s">
        <v>30</v>
      </c>
      <c r="C2">
        <v>2015</v>
      </c>
      <c r="E2" t="s">
        <v>29</v>
      </c>
    </row>
    <row r="3" spans="1:5">
      <c r="A3" t="s">
        <v>42</v>
      </c>
      <c r="C3">
        <v>2019</v>
      </c>
      <c r="E3" t="s">
        <v>30</v>
      </c>
    </row>
    <row r="4" spans="1:5">
      <c r="C4">
        <v>2023</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2673A75CA4DC38429F2C92CCFD905592" ma:contentTypeVersion="4" ma:contentTypeDescription="Ein neues Dokument erstellen." ma:contentTypeScope="" ma:versionID="cd36d5d5e1e49bc65da7de5bd88c1995">
  <xsd:schema xmlns:xsd="http://www.w3.org/2001/XMLSchema" xmlns:xs="http://www.w3.org/2001/XMLSchema" xmlns:p="http://schemas.microsoft.com/office/2006/metadata/properties" xmlns:ns2="191f9791-630a-4789-bd4b-e849790b4186" targetNamespace="http://schemas.microsoft.com/office/2006/metadata/properties" ma:root="true" ma:fieldsID="dea2e5e67b1235ecb3adab1d0352681d" ns2:_="">
    <xsd:import namespace="191f9791-630a-4789-bd4b-e849790b418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91f9791-630a-4789-bd4b-e849790b418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D566CE2-FB71-4FF4-9723-814A4191BAC6}">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191f9791-630a-4789-bd4b-e849790b4186"/>
    <ds:schemaRef ds:uri="http://purl.org/dc/terms/"/>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DA9774D7-4F9C-4B7C-B451-EA6AF019AD17}">
  <ds:schemaRefs>
    <ds:schemaRef ds:uri="http://schemas.microsoft.com/sharepoint/v3/contenttype/forms"/>
  </ds:schemaRefs>
</ds:datastoreItem>
</file>

<file path=customXml/itemProps3.xml><?xml version="1.0" encoding="utf-8"?>
<ds:datastoreItem xmlns:ds="http://schemas.openxmlformats.org/officeDocument/2006/customXml" ds:itemID="{7CE3C922-FB09-4B9B-99F2-3DC3887944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91f9791-630a-4789-bd4b-e849790b418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3</vt:i4>
      </vt:variant>
    </vt:vector>
  </HeadingPairs>
  <TitlesOfParts>
    <vt:vector size="8" baseType="lpstr">
      <vt:lpstr>Information</vt:lpstr>
      <vt:lpstr>Eingabemaske</vt:lpstr>
      <vt:lpstr>Gebäudeinventar</vt:lpstr>
      <vt:lpstr>Ausgangsbasis</vt:lpstr>
      <vt:lpstr>Tabelle2</vt:lpstr>
      <vt:lpstr>Ausgangsbasis!Druckbereich</vt:lpstr>
      <vt:lpstr>Eingabemaske!Druckbereich</vt:lpstr>
      <vt:lpstr>Gebäudeinventar!Druckbereich</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Ralph Zulehner</dc:creator>
  <cp:keywords/>
  <dc:description/>
  <cp:lastModifiedBy>Natascha Hindler</cp:lastModifiedBy>
  <cp:revision/>
  <cp:lastPrinted>2025-10-09T07:43:44Z</cp:lastPrinted>
  <dcterms:created xsi:type="dcterms:W3CDTF">2025-05-27T07:30:37Z</dcterms:created>
  <dcterms:modified xsi:type="dcterms:W3CDTF">2025-10-09T09:42:09Z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0x0101002673A75CA4DC38429F2C92CCFD905592</vt:lpwstr>
  </property>
  <property fmtid="{D5CDD505-2E9C-101B-9397-08002B2CF9AE}" pid="3" name="ComplianceAssetId">
    <vt:lpwstr/>
  </property>
  <property fmtid="{D5CDD505-2E9C-101B-9397-08002B2CF9AE}" pid="4" name="_ExtendedDescription">
    <vt:lpwstr/>
  </property>
  <property fmtid="{D5CDD505-2E9C-101B-9397-08002B2CF9AE}" pid="5" name="_activity">
    <vt:lpwstr>{"FileActivityType":"9","FileActivityTimeStamp":"2025-06-16T09:19:16.607Z","FileActivityUsersOnPage":[{"DisplayName":"Ralph Zulehner","Id":"ralph.zulehner@enu.at"},{"DisplayName":"Eva Otepka","Id":"eva.otepka@enu.at"}],"FileActivityNavigationId":null}</vt:lpwstr>
  </property>
  <property fmtid="{D5CDD505-2E9C-101B-9397-08002B2CF9AE}" pid="6" name="TriggerFlowInfo">
    <vt:lpwstr/>
  </property>
</Properties>
</file>